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1.1 工程项目总价表3" sheetId="1" r:id="rId1"/>
    <sheet name="主坝日常维护-分类分项工程量清单计价表" sheetId="2" r:id="rId2"/>
    <sheet name="南副坝日常维护-分类分项工程量清单计价表" sheetId="6" r:id="rId3"/>
    <sheet name="北副坝日常维护-分类分项工程量清单计价表 " sheetId="8" r:id="rId4"/>
    <sheet name="深孔闸及浅孔闸日常维护-分类分项工程量清单计价表 " sheetId="9" r:id="rId5"/>
    <sheet name="副坝中小型涵闸日常维护-分类分项工程量清单计价表" sheetId="10" r:id="rId6"/>
    <sheet name="姜唐湖进洪闸日常维护-分类分项工程量清单计价表" sheetId="11" r:id="rId7"/>
    <sheet name="姜唐湖退水闸堤防与水闸日常维-分类分项工程量清单计价表" sheetId="13" r:id="rId8"/>
    <sheet name="城西湖退水闸日常维护-分类分项工程量清单计价表" sheetId="12" r:id="rId9"/>
  </sheets>
  <definedNames>
    <definedName name="_xlnm.Print_Area" localSheetId="0">'1.1 工程项目总价表3'!$A$1:$C$26</definedName>
    <definedName name="_xlnm.Print_Area" localSheetId="1">'主坝日常维护-分类分项工程量清单计价表'!$A$1:$G$37</definedName>
    <definedName name="_xlnm.Print_Area" localSheetId="2">'南副坝日常维护-分类分项工程量清单计价表'!$A$1:$G$28</definedName>
    <definedName name="_xlnm.Print_Area" localSheetId="3">'北副坝日常维护-分类分项工程量清单计价表 '!$A$1:$G$79</definedName>
    <definedName name="_xlnm.Print_Area" localSheetId="4">'深孔闸及浅孔闸日常维护-分类分项工程量清单计价表 '!$A$1:$G$21</definedName>
    <definedName name="_xlnm.Print_Area" localSheetId="5">'副坝中小型涵闸日常维护-分类分项工程量清单计价表'!$A$1:$G$65</definedName>
    <definedName name="_xlnm.Print_Area" localSheetId="6">'姜唐湖进洪闸日常维护-分类分项工程量清单计价表'!$A$1:$G$20</definedName>
    <definedName name="_xlnm.Print_Area" localSheetId="8">'城西湖退水闸日常维护-分类分项工程量清单计价表'!$A$1:$G$15</definedName>
    <definedName name="_xlnm.Print_Area" localSheetId="7">'姜唐湖退水闸堤防与水闸日常维-分类分项工程量清单计价表'!$A$1:$G$28</definedName>
    <definedName name="_xlnm.Print_Titles" localSheetId="1">'主坝日常维护-分类分项工程量清单计价表'!$1:$4</definedName>
    <definedName name="_xlnm.Print_Titles" localSheetId="2">'南副坝日常维护-分类分项工程量清单计价表'!$1:$4</definedName>
    <definedName name="_xlnm.Print_Titles" localSheetId="3">'北副坝日常维护-分类分项工程量清单计价表 '!$1:$4</definedName>
    <definedName name="_xlnm.Print_Titles" localSheetId="4">'深孔闸及浅孔闸日常维护-分类分项工程量清单计价表 '!$1:$4</definedName>
    <definedName name="_xlnm.Print_Titles" localSheetId="5">'副坝中小型涵闸日常维护-分类分项工程量清单计价表'!$1:$4</definedName>
    <definedName name="_xlnm.Print_Titles" localSheetId="6">'姜唐湖进洪闸日常维护-分类分项工程量清单计价表'!$1:$4</definedName>
    <definedName name="_xlnm.Print_Titles" localSheetId="7">'姜唐湖退水闸堤防与水闸日常维-分类分项工程量清单计价表'!$1:$4</definedName>
    <definedName name="_xlnm.Print_Titles" localSheetId="8">'城西湖退水闸日常维护-分类分项工程量清单计价表'!$1:$4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<sst xmlns="http://schemas.openxmlformats.org/spreadsheetml/2006/main" count="903" uniqueCount="524">
  <si>
    <t>工程项目总价表</t>
  </si>
  <si>
    <t>合同编号：
工程名称：颍右堤等堤防修整及临淮岗工程闸坝养护项目（第1包临淮岗）</t>
  </si>
  <si>
    <t>序号</t>
  </si>
  <si>
    <t>工程项目名称</t>
  </si>
  <si>
    <t>金额（元）</t>
  </si>
  <si>
    <t>一</t>
  </si>
  <si>
    <t>分类分项</t>
  </si>
  <si>
    <t>1</t>
  </si>
  <si>
    <t>主坝日常维护</t>
  </si>
  <si>
    <t>南副坝日常维护</t>
  </si>
  <si>
    <t>北副坝日常维护</t>
  </si>
  <si>
    <t>深孔闸及浅孔闸日常维护</t>
  </si>
  <si>
    <t>中小型涵闸日常维护</t>
  </si>
  <si>
    <t>姜唐湖进洪闸日常维护</t>
  </si>
  <si>
    <t>姜唐湖退水闸堤防与水闸日常维护</t>
  </si>
  <si>
    <t>城西湖退水闸日常维护</t>
  </si>
  <si>
    <t>合计</t>
  </si>
  <si>
    <t>分类分项工程量清单计价表(建筑工程)</t>
  </si>
  <si>
    <t>工程名称：颍右堤等堤防修整及临淮岗工程闸坝养护项目（第1包临淮岗）</t>
  </si>
  <si>
    <t>项目名称</t>
  </si>
  <si>
    <t>计量
单位</t>
  </si>
  <si>
    <t>工程
数量</t>
  </si>
  <si>
    <t>单价（元）</t>
  </si>
  <si>
    <t>合价（元）</t>
  </si>
  <si>
    <t>备注</t>
  </si>
  <si>
    <t>综合单价含措施及安全生产费</t>
  </si>
  <si>
    <t>主坝道路保洁及绿化维护</t>
  </si>
  <si>
    <t>1.1.1</t>
  </si>
  <si>
    <t>坝顶道路保洁</t>
  </si>
  <si>
    <t>1.1.1.1</t>
  </si>
  <si>
    <t>坝顶道路保洁（扫路车）</t>
  </si>
  <si>
    <t>台次</t>
  </si>
  <si>
    <t>扫路车每天对主坝道路清扫两次（上下午各一次），单趟9.5km。</t>
  </si>
  <si>
    <t>1.1.1.2</t>
  </si>
  <si>
    <t>主坝保洁辅助人员</t>
  </si>
  <si>
    <t>月</t>
  </si>
  <si>
    <t>工人6人，对主坝范围内人行便道及两侧坝肩垃圾清理，指定时间。</t>
  </si>
  <si>
    <t>1.1.2</t>
  </si>
  <si>
    <t>苗木日常管护</t>
  </si>
  <si>
    <t>1.1.2.1</t>
  </si>
  <si>
    <t>主坝苗木日常维护</t>
  </si>
  <si>
    <t>工日</t>
  </si>
  <si>
    <t>坝肩及护坝地林木（含除草、浇水、修剪等维护）。</t>
  </si>
  <si>
    <t>1.1.2.2</t>
  </si>
  <si>
    <t>主坝苗木除虫</t>
  </si>
  <si>
    <t>次</t>
  </si>
  <si>
    <t>4-10月份进行病虫害药物防治，按工人8人/次，单次约用400斤药水，面积约572亩，按需指定时间。</t>
  </si>
  <si>
    <t>1.1.3</t>
  </si>
  <si>
    <t>草坪日常管护</t>
  </si>
  <si>
    <t>1.1.3.1</t>
  </si>
  <si>
    <t>坝坡及平台草坪维护</t>
  </si>
  <si>
    <t>亩</t>
  </si>
  <si>
    <t>草坪面积为352亩，割草10次，累计割草3520亩，按需求指定割草时间。</t>
  </si>
  <si>
    <t>1.1.3.2</t>
  </si>
  <si>
    <t>主坝下游护坝地</t>
  </si>
  <si>
    <t>每年按要求割草1次。</t>
  </si>
  <si>
    <t>1.1.4</t>
  </si>
  <si>
    <t>日常维修养护</t>
  </si>
  <si>
    <t>1.1.4.1</t>
  </si>
  <si>
    <t>附属设施维修养护</t>
  </si>
  <si>
    <t>防浪墙维护，防浪墙顶起壳、伸缩缝处炸裂处理维修等，排水沟维修，观测墩表面真石漆修复(含维修材料费)。</t>
  </si>
  <si>
    <t>1.1.4.2</t>
  </si>
  <si>
    <t>护坝地树木及垃圾清理</t>
  </si>
  <si>
    <t>1.1.4.2.1</t>
  </si>
  <si>
    <t>树木清理</t>
  </si>
  <si>
    <t>包含死树、倒伏树木及杂树等。</t>
  </si>
  <si>
    <t>1.1.4.2.2</t>
  </si>
  <si>
    <t>人工砍伐灌木丛</t>
  </si>
  <si>
    <t>上下游坝坡丛生灌木清理。</t>
  </si>
  <si>
    <t>1.1.4.2.3</t>
  </si>
  <si>
    <t>排水沟垃圾清理</t>
  </si>
  <si>
    <t>沟内杂草、淤泥及垃圾等清理。</t>
  </si>
  <si>
    <t>反恐标识及器具</t>
  </si>
  <si>
    <t>1.2.1</t>
  </si>
  <si>
    <t>深孔闸</t>
  </si>
  <si>
    <t>1.2.1.1</t>
  </si>
  <si>
    <t>警示标志</t>
  </si>
  <si>
    <t>个</t>
  </si>
  <si>
    <t>30*60cm，不锈钢腐蚀字，内容现场制定</t>
  </si>
  <si>
    <t>1.2.1.2</t>
  </si>
  <si>
    <t>反恐防护用具</t>
  </si>
  <si>
    <t>套</t>
  </si>
  <si>
    <t>含防暴棍（叉）、橡胶棒、伸缩棒、防割手套、强光手电筒、头盔（4个）、防刺背心、反光背心、望远镜（含夜视功能）、防爆毯（符合GA68标准）、急救箱(10寸加15种基础急救物品)、反恐用具存储设备，符合行业标准。</t>
  </si>
  <si>
    <t>1.2.1.3</t>
  </si>
  <si>
    <t>日常照明</t>
  </si>
  <si>
    <t>南北桥头堡出入口增设两个LED投光灯（悬挂固定，200瓦以上，防尘防水，照射面积100平米以上）,含暗线路布设</t>
  </si>
  <si>
    <t>1.2.1.4</t>
  </si>
  <si>
    <t>应急照明</t>
  </si>
  <si>
    <t>调度中控室（监控中心）2个、启闭机房4个、水闸主要出入口2个、楼道8个，符合消防标准，含暗线路布设</t>
  </si>
  <si>
    <t>1.2.1.5</t>
  </si>
  <si>
    <t>防盗安全门</t>
  </si>
  <si>
    <t>扇</t>
  </si>
  <si>
    <t>主要出入口分别设置一扇3级防盗门，双证（防火防盗），高243厘米，宽195厘米，符合GB17565-2022标准，含人脸识别和指纹识别。材质镀锌钢板，表面氟碳漆，填充物为全水发泡。</t>
  </si>
  <si>
    <t>1.2.2</t>
  </si>
  <si>
    <t>浅孔闸</t>
  </si>
  <si>
    <t>1.2.2.1</t>
  </si>
  <si>
    <t>30*60cm，不锈钢腐蚀字，内容现场制定,闸区主要进出口、启闭机房、桥头堡、中控室及监控中心、上下游左右岸、水闸主体结构、工作桥、检修桥设置禁止入内、禁止通行、禁止翻越，禁止攀登、禁止携带易燃易爆物品、禁止携带管制刀具、减速慢行、视频监控区域等警示标志，合计50个。</t>
  </si>
  <si>
    <t>1.2.2.2</t>
  </si>
  <si>
    <t>含防暴棍（叉）、橡胶棒、伸缩棒、防割手套、强光手电筒、头盔（6个）、防刺背心、反光背心、望远镜（含夜视功能）、防爆毯（符合GA68标准）、急救箱(10寸加15种基础急救物品)、反恐用具存储设备，符合行业标准。</t>
  </si>
  <si>
    <t>1.2.2.3</t>
  </si>
  <si>
    <t>南北桥头堡出入口增设两个LED投光灯（悬挂固定，200瓦以上，防尘防水，照射面积100平米以上）含暗线路布设</t>
  </si>
  <si>
    <t>1.2.2.4</t>
  </si>
  <si>
    <t>调度中控室（监控中心）2个、启闭机房16个、水闸主要出入口2个、楼道8个，符合消防标准，含暗线路布设</t>
  </si>
  <si>
    <t>1.2.2.5</t>
  </si>
  <si>
    <t>主要出入口分别设置一扇3级防盗门，双证（防火防盗），高231厘米，宽219厘米，符合GB17565-2022标准，含人脸识别和指纹识别。材质镀锌钢板，表面氟碳漆，填充物为全水发泡。</t>
  </si>
  <si>
    <t>综合单价含措施及安全生产费，常驻人数不少于3人</t>
  </si>
  <si>
    <t>坝区保洁</t>
  </si>
  <si>
    <t>具体实施内容参照南副坝日常维护办法</t>
  </si>
  <si>
    <t>2.1.1.1</t>
  </si>
  <si>
    <t>南副坝卫生保洁</t>
  </si>
  <si>
    <t>坝段长度7.3km，两侧护坝地（自坝脚往外延伸）均20m,需要人员常驻，每天巡查，发现垃圾立即清理</t>
  </si>
  <si>
    <t>草皮维护</t>
  </si>
  <si>
    <t>2.2.1</t>
  </si>
  <si>
    <t>草皮限高割草</t>
  </si>
  <si>
    <r>
      <rPr>
        <sz val="10"/>
        <rFont val="宋体"/>
        <charset val="134"/>
      </rPr>
      <t>按四遍共</t>
    </r>
    <r>
      <rPr>
        <sz val="10"/>
        <rFont val="Times New Roman"/>
        <charset val="134"/>
      </rPr>
      <t>1704</t>
    </r>
    <r>
      <rPr>
        <sz val="10"/>
        <rFont val="宋体"/>
        <charset val="134"/>
      </rPr>
      <t>亩计算，具体以竣工结算工程量计算</t>
    </r>
  </si>
  <si>
    <t>2.2.2</t>
  </si>
  <si>
    <t>阔叶草、杂树等清理，绿化树维护，坝坡维护</t>
  </si>
  <si>
    <t>坝段长度7.3km，两侧护坝地（自坝脚往外延伸）均20m,需要人员常驻，每天巡查发现阔叶草、杂树立即清理，每月对绿化树木浇水、施肥，做树盘</t>
  </si>
  <si>
    <t>维修项目</t>
  </si>
  <si>
    <t>2.3.1</t>
  </si>
  <si>
    <t>道路限载墩维修</t>
  </si>
  <si>
    <t>组　</t>
  </si>
  <si>
    <t>每组2-3个，钢板损坏校正、焊接修补，含交通费，暂定量，尺寸1m*1.2m*1m</t>
  </si>
  <si>
    <t>2.3.2</t>
  </si>
  <si>
    <t>道路限载墩油漆</t>
  </si>
  <si>
    <r>
      <rPr>
        <sz val="10"/>
        <rFont val="宋体"/>
        <charset val="134"/>
      </rPr>
      <t>每组油漆面积约</t>
    </r>
    <r>
      <rPr>
        <sz val="10"/>
        <rFont val="Times New Roman"/>
        <charset val="134"/>
      </rPr>
      <t>5m</t>
    </r>
    <r>
      <rPr>
        <vertAlign val="superscript"/>
        <sz val="10"/>
        <rFont val="Times New Roman"/>
        <charset val="134"/>
      </rPr>
      <t>2</t>
    </r>
    <r>
      <rPr>
        <sz val="10"/>
        <rFont val="宋体"/>
        <charset val="134"/>
      </rPr>
      <t>，油漆使用黄色、黑色反光漆，暂定量</t>
    </r>
  </si>
  <si>
    <t>2.3.3</t>
  </si>
  <si>
    <t>防汛道路裂缝处理（缝宽＜3cm）</t>
  </si>
  <si>
    <t>m</t>
  </si>
  <si>
    <t>采用水泥砂浆灌实，沥青石子封口，暂定量</t>
  </si>
  <si>
    <t>2.3.4</t>
  </si>
  <si>
    <t>防汛道路裂缝处理（缝宽≥3cm）</t>
  </si>
  <si>
    <t>采用细石砼灌缝，暂定量</t>
  </si>
  <si>
    <t>2.3.5</t>
  </si>
  <si>
    <t>道路高温炸裂及路面沉陷应急处理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</si>
  <si>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2</t>
    </r>
  </si>
  <si>
    <t>挖掘机破碎，整平路基，c30砼浇筑,砼厚度20cm,垃圾清运，路基夯实。</t>
  </si>
  <si>
    <t>2.3.6</t>
  </si>
  <si>
    <t>交通标志牌维修</t>
  </si>
  <si>
    <t>块</t>
  </si>
  <si>
    <t>1.7*0.8m,反光漆补刷、反光腹膜修复、立柱扶正等，综合单价</t>
  </si>
  <si>
    <t>2.3.7</t>
  </si>
  <si>
    <t>路肩坑洼处理</t>
  </si>
  <si>
    <t>路肩坑洼人工填补宽度0.5m，深度≤20cm，含土源费</t>
  </si>
  <si>
    <t>2.3.8</t>
  </si>
  <si>
    <t>绕行路清理</t>
  </si>
  <si>
    <t>台时</t>
  </si>
  <si>
    <t>限宽处绕行路机械清理，含块石，垃圾外运。</t>
  </si>
  <si>
    <t>2.3.9</t>
  </si>
  <si>
    <t>标志标牌内容更换</t>
  </si>
  <si>
    <t>老标牌内容处铲除，标志牌挡板加固等零星维护，户外写真覆膜制作及安装，暂定量</t>
  </si>
  <si>
    <t>违章集中清理</t>
  </si>
  <si>
    <t>按发包人要求配合发包人清理</t>
  </si>
  <si>
    <t>2.4.1</t>
  </si>
  <si>
    <t>种植机械清除</t>
  </si>
  <si>
    <t>按清理四遍计，按实际发生计量</t>
  </si>
  <si>
    <t>2.4.2</t>
  </si>
  <si>
    <t>种植药物控制</t>
  </si>
  <si>
    <t>2.4.3</t>
  </si>
  <si>
    <t>种植人工清理</t>
  </si>
  <si>
    <t>人工清理菜园，栅栏等。</t>
  </si>
  <si>
    <t>2.4.4</t>
  </si>
  <si>
    <t>小型挖掘机清理</t>
  </si>
  <si>
    <t>建筑垃圾等机械清理。</t>
  </si>
  <si>
    <t>零星项目</t>
  </si>
  <si>
    <t>项</t>
  </si>
  <si>
    <t>不可竞争费（不可竞争费用为固定价格，不得修改、二次报价不得下浮），用于高温炸裂路面处理、路肩坑洼处理、绕行路清理、挖掘机零星整修等</t>
  </si>
  <si>
    <t>暂列金额</t>
  </si>
  <si>
    <t>不可竞争费用（不可竞争费用为固定价格，不得修改、二次报价不得下浮），由发包人视情况使用</t>
  </si>
  <si>
    <t>关屯段</t>
  </si>
  <si>
    <t>实施内容参照北副坝关屯段日常维护办法，常驻人数不少于6人</t>
  </si>
  <si>
    <t>3.1.1</t>
  </si>
  <si>
    <t>3.1.1.1</t>
  </si>
  <si>
    <t>北副坝卫生保洁</t>
  </si>
  <si>
    <t>坝段长度19.047km，两侧护坝地（自坝脚往外延伸）均20m,需要人员常驻，每天巡查，发现垃圾立即清理</t>
  </si>
  <si>
    <t>3.1.2</t>
  </si>
  <si>
    <t>实施内容参照北副坝关屯段日常维护办法</t>
  </si>
  <si>
    <t>3.1.2.1</t>
  </si>
  <si>
    <t>按总体三遍，K16+953~K22+000段五遍，共3986亩计算，具体以竣工结算工程量计算</t>
  </si>
  <si>
    <t>3.1.2.2</t>
  </si>
  <si>
    <t>阔叶草、杂树等清理，坝坡维护等</t>
  </si>
  <si>
    <t>坝段长度19.047km，两侧护坝地（自坝脚往外延伸）均20m,需要人员常驻，每天巡查发现阔叶草、杂树立即清理，每月对绿化树木浇水、施肥，做树盘</t>
  </si>
  <si>
    <t>3.1.3</t>
  </si>
  <si>
    <t>3.1.3.1</t>
  </si>
  <si>
    <t>每组2-3个，钢板损坏校正、焊接修补，含交通费，暂定量，尺寸1.5m*1.5m*0.8m</t>
  </si>
  <si>
    <t>3.1.3.2</t>
  </si>
  <si>
    <t>3.1.3.3</t>
  </si>
  <si>
    <t>3.1.3.4</t>
  </si>
  <si>
    <t>3.1.3.5</t>
  </si>
  <si>
    <t>3.1.3.6</t>
  </si>
  <si>
    <t>3.1.3.7</t>
  </si>
  <si>
    <t>3.1.3.8</t>
  </si>
  <si>
    <t>3.1.3.9</t>
  </si>
  <si>
    <t>3.1.4</t>
  </si>
  <si>
    <t>3.1.4.1</t>
  </si>
  <si>
    <t>3.1.4.2</t>
  </si>
  <si>
    <t>3.1.4.3</t>
  </si>
  <si>
    <t>3.1.4.4</t>
  </si>
  <si>
    <t>3.1.5</t>
  </si>
  <si>
    <t>不可竞争费（不可竞争费用为固定价格，不得修改、二次报价不得下浮），用于高温炸裂路面处理、路肩坑洼处理、绕行路清理、挖掘机等零星维修等</t>
  </si>
  <si>
    <t>3.1.6</t>
  </si>
  <si>
    <t>南照段</t>
  </si>
  <si>
    <t>实施内容参照北副坝关屯段日常维护办法，常驻人数不少于8人</t>
  </si>
  <si>
    <t>3.2.1</t>
  </si>
  <si>
    <t>3.2.1.1</t>
  </si>
  <si>
    <t>北副坝卫生保洁、管理设施看护</t>
  </si>
  <si>
    <t>坝段长度20km，两侧护坝地（自坝脚往外延伸）均20m（含润河管理所、陶坝闸防汛料场）,需要人员常驻，每天巡查，发现垃圾立即清理</t>
  </si>
  <si>
    <t>3.2.2</t>
  </si>
  <si>
    <t>3.2.2.1</t>
  </si>
  <si>
    <t>暂按三遍共4371亩计算，具体以竣工结算工程量计算</t>
  </si>
  <si>
    <t>3.2.2.2</t>
  </si>
  <si>
    <t>坝段长度20km，两侧护坝地（自坝脚往外延伸）均20m（含润河管理所、料场）,需要人员常驻，每天巡查发现阔叶草、杂树立即清理，每月对绿化树木浇水、施肥，做树盘</t>
  </si>
  <si>
    <t>3.2.3</t>
  </si>
  <si>
    <t>3.2.3.1</t>
  </si>
  <si>
    <t>每组2-3个，钢板损坏校正、焊接修补，含交通费，暂定量，尺寸2m*1.2m*1m</t>
  </si>
  <si>
    <t>3.2.3.2</t>
  </si>
  <si>
    <t>3.2.3.3</t>
  </si>
  <si>
    <t>3.2.3.4</t>
  </si>
  <si>
    <t>3.2.3.5</t>
  </si>
  <si>
    <t>3.2.3.6</t>
  </si>
  <si>
    <t>3.2.3.7</t>
  </si>
  <si>
    <t>3.2.3.8</t>
  </si>
  <si>
    <t>3.2.3.9</t>
  </si>
  <si>
    <t>3.2.4</t>
  </si>
  <si>
    <t>3.2.4.1</t>
  </si>
  <si>
    <t>3.2.4.2</t>
  </si>
  <si>
    <t>3.2.4.3</t>
  </si>
  <si>
    <t>3.2.4.4</t>
  </si>
  <si>
    <t>3.2.5</t>
  </si>
  <si>
    <t>3.2.6</t>
  </si>
  <si>
    <t>黄岗段</t>
  </si>
  <si>
    <t>3.3.1</t>
  </si>
  <si>
    <t>3.3.1.1</t>
  </si>
  <si>
    <t>北副坝卫生保洁及管理设施看护</t>
  </si>
  <si>
    <t>坝段长度21.585km，两侧护坝地（自坝脚往外延伸）均20m，（含黄岗管理所、黄岗管理所院区防汛料场）,需要人员常驻，每天巡查，发现垃圾立即清理</t>
  </si>
  <si>
    <t>3.3.2</t>
  </si>
  <si>
    <t>3.3.2.1</t>
  </si>
  <si>
    <t>暂按总体三遍，70+000至张集闸四遍，共3732亩计算，具体以竣工结算工程量计算</t>
  </si>
  <si>
    <t>3.3.2.2</t>
  </si>
  <si>
    <t>坝段长度21.585km，两侧护坝地（自坝脚往外延伸）均20m，（含黄岗管理所、料场）,需要人员常驻，每天巡查发现阔叶草、杂树立即清理，每月对绿化树木浇水、施肥，做树盘</t>
  </si>
  <si>
    <t>3.3.3</t>
  </si>
  <si>
    <t>3.3.3.1</t>
  </si>
  <si>
    <t>每组2-3个，钢板损坏校正、焊接修补，含交通费，暂定量，尺寸2.5m*1m*1m</t>
  </si>
  <si>
    <t>3.3.3.2</t>
  </si>
  <si>
    <t>3.3.3.3</t>
  </si>
  <si>
    <t>3.3.3.4</t>
  </si>
  <si>
    <t>3.3.3.5</t>
  </si>
  <si>
    <t>3.3.3.6</t>
  </si>
  <si>
    <t>3.3.3.7</t>
  </si>
  <si>
    <t>3.3.3.8</t>
  </si>
  <si>
    <t>3.3.3.9</t>
  </si>
  <si>
    <t>3.3.4</t>
  </si>
  <si>
    <t>3.3.4.1</t>
  </si>
  <si>
    <t>3.3.4.2</t>
  </si>
  <si>
    <t>3.3.4.3</t>
  </si>
  <si>
    <t>3.3.4.4</t>
  </si>
  <si>
    <t>3.3.5</t>
  </si>
  <si>
    <t>3.3.6</t>
  </si>
  <si>
    <t>深孔闸日常维护</t>
  </si>
  <si>
    <t>4.1.1</t>
  </si>
  <si>
    <t>汛前整体维护</t>
  </si>
  <si>
    <t>孔</t>
  </si>
  <si>
    <t>深孔闸12孔。内容：对启闭机机体保养，对传动装置清洗，及时注油；进行润滑，紧固各松动零件，并更换变形、磨损零部件；钢丝绳室内、室外（仅汛前）部位清洁保养，涂刷防水油脂，及时处理扭结、松股、脱槽现象；启闭机房卫生保洁及窗户玻璃擦洗；闸门表面除污除锈及连接轴注油；启闭机进行绝缘试验，接地电阻检查。定滑轮及吊耳除污、油漆及注油维护；公路桥栏杆及人行道清洗；电动葫芦维护。</t>
  </si>
  <si>
    <t>4.1.2</t>
  </si>
  <si>
    <t>汛后整体维护</t>
  </si>
  <si>
    <t>4.1.3</t>
  </si>
  <si>
    <t>启闭机滚筒钢丝绳常态化油脂保养</t>
  </si>
  <si>
    <t>深孔闸12孔，室内钢丝绳及滚筒刷混合油脂进行保养，计划每月1次，汛前汛后养护当月不额外进行养护，可按需调整时间（含人工及油料）。</t>
  </si>
  <si>
    <t>4.1.4</t>
  </si>
  <si>
    <t>室内外环境维护</t>
  </si>
  <si>
    <t>每次4人进行保洁，负责闸室内部机械设备擦洗、室内卫生、室外翼墙、排水沟卫生及绿化维护等等，根据实际情况进行保洁，可按需调整时间（含人工及辅料）。</t>
  </si>
  <si>
    <t>4.1.5</t>
  </si>
  <si>
    <t>零星维修</t>
  </si>
  <si>
    <t>人工</t>
  </si>
  <si>
    <t>水闸门窗、地面、墙面局部维修，供水、供电、管线及照明设施维护；上、下游翼墙护坡等局部维护；闸门周边垃圾、杂物清理等不可预见的维修内容。</t>
  </si>
  <si>
    <t>浅孔闸日常维护</t>
  </si>
  <si>
    <t>4.2.1</t>
  </si>
  <si>
    <t>浅孔闸49孔，分为上下扉门，共98扇闸门。内容：对启闭机机体保养，对传动装置清洗，及时注油；进行润滑，紧固各松动零件，并更换变形、磨损零部件；钢丝绳室内、室外（仅汛前）部位清洁保养，涂刷防水油脂，及时处理扭结、松股、脱槽现象；启闭机房卫生保洁及窗户玻璃擦洗；闸门表面除污除锈及连接轴注油；启闭机进行绝缘试验，接地电阻检查。定滑轮及吊耳除污、油漆及注油维护；公路桥栏杆及人行道清洗。</t>
  </si>
  <si>
    <t>4.2.2</t>
  </si>
  <si>
    <t>4.2.3</t>
  </si>
  <si>
    <t>浅孔闸49孔，室内钢丝绳及滚筒刷混合油脂进行保养，计划每月1次，汛前汛后养护当月不额外进行养护，可按需调整时间（含人工及油料）。</t>
  </si>
  <si>
    <t>4.2.4</t>
  </si>
  <si>
    <t>每次9人进行保洁，负责闸室内部机械设备擦洗、室内卫生、室外翼墙、排水沟卫生及绿化维护等等，根据实际情况进行保洁，可按需调整时间（含人工及辅料）。</t>
  </si>
  <si>
    <t>4.2.5</t>
  </si>
  <si>
    <t>副坝中小型涵闸日常维护</t>
  </si>
  <si>
    <t>闸门及启闭设备养护</t>
  </si>
  <si>
    <t>对启闭机机体油漆保养，对传动装置清洗，及时注油；进行润滑，紧固各松动零件，并更换变形、磨损零部件；钢丝绳、螺杆室内、室外部位清洁保养，涂刷防水油脂，钢丝绳及时处理扭结、松股、脱槽现象；启闭机房卫生保洁及窗户玻璃擦洗；闸门表面除污除锈及连接轴注油；启闭机进行绝缘试验，接地电阻检查。定滑轮及吊耳除污、油漆及注油维护；公路桥栏杆及人行道清洗；电动葫芦维护。</t>
  </si>
  <si>
    <t>5.1.1</t>
  </si>
  <si>
    <t>涵闸汛前养护</t>
  </si>
  <si>
    <t>33座36孔，其中陈沟口涵3孔，杨庄涵2孔，</t>
  </si>
  <si>
    <t>5.1.2</t>
  </si>
  <si>
    <t>涵闸汛后养护</t>
  </si>
  <si>
    <t>33座36孔，其中陈沟口涵3孔，杨庄涵2孔</t>
  </si>
  <si>
    <t>5.1.3</t>
  </si>
  <si>
    <t>露天站涵汛前养护</t>
  </si>
  <si>
    <t>15座15孔</t>
  </si>
  <si>
    <t>5.1.4</t>
  </si>
  <si>
    <t>露天站涵汛后养护</t>
  </si>
  <si>
    <t>5.1.5</t>
  </si>
  <si>
    <t>陶坝闸汛前养护</t>
  </si>
  <si>
    <t>上下扉门，含电动葫芦</t>
  </si>
  <si>
    <t>5.1.6</t>
  </si>
  <si>
    <t>陶坝闸汛后养护</t>
  </si>
  <si>
    <t>5.1.7</t>
  </si>
  <si>
    <t>张集闸汛前养护</t>
  </si>
  <si>
    <t>含电动葫芦，液压系统、液压油补充、高空作业车等</t>
  </si>
  <si>
    <t>5.1.8</t>
  </si>
  <si>
    <t>张集闸汛后养护</t>
  </si>
  <si>
    <t>5.1.9</t>
  </si>
  <si>
    <t>陶坝闸启闭机卷筒钢丝绳常态化油脂保养</t>
  </si>
  <si>
    <t>室内钢丝绳及卷筒刷混合油脂进行保养，整机清洁，紧固螺栓，计划每月1次，汛前汛后养护当月不额外进行养护，可按需调整时间（含人工、油料及辅材）</t>
  </si>
  <si>
    <t>5.1.10</t>
  </si>
  <si>
    <t>陶坝闸室内保洁</t>
  </si>
  <si>
    <t>每次2人进行保洁，负责闸室内部机械设备擦洗、室内卫生等，根据实际情况进行保洁，每周一次，可按需调整时间。（含人工、油料及辅材）</t>
  </si>
  <si>
    <t>5.1.11</t>
  </si>
  <si>
    <t>张集闸启闭机卷筒钢丝绳常态化油脂保养</t>
  </si>
  <si>
    <t>5.1.12</t>
  </si>
  <si>
    <t>张集闸室内保洁</t>
  </si>
  <si>
    <t>每次3人进行保洁，负责闸室内部机械设备擦洗、室内卫生等，根据实际情况进行保洁，每周一次，可按需调整时间。（含人工、油料及辅材）</t>
  </si>
  <si>
    <t>涵闸日常维护</t>
  </si>
  <si>
    <t>5.2.1</t>
  </si>
  <si>
    <t>小型涵闸日常维护</t>
  </si>
  <si>
    <t>小型涵铭牌描红，启闭机金属结构防腐、润滑油补充，屋面风帽漏水处理等，共33座。每周巡查，当月内将问题处理完成</t>
  </si>
  <si>
    <t>5.2.2</t>
  </si>
  <si>
    <t>露天站涵日常维护</t>
  </si>
  <si>
    <t>站涵进出口杂物、杂草、堵塞清理等，共15座。每周巡查，当月内将问题处理完成</t>
  </si>
  <si>
    <t>5.2.3</t>
  </si>
  <si>
    <t>小涵闸进出口连接段日常维护</t>
  </si>
  <si>
    <t>涵闸排水沟定期清理、浆砌石局部修补、日常及汛期进出口杂物、杂草、堵塞清理，夏季汛后水渠滞留物清理等，共33座。每周巡查，当月内将问题处理完成</t>
  </si>
  <si>
    <t>5.2.4</t>
  </si>
  <si>
    <t>陶坝闸日常维护</t>
  </si>
  <si>
    <t>启闭机润滑油补充、金属结构防腐等，石坡面杂草定期清除等。</t>
  </si>
  <si>
    <t>5.2.5</t>
  </si>
  <si>
    <t>张集闸日常维护</t>
  </si>
  <si>
    <t>启闭机润滑油补充、石坡面杂草定期清除、绿化养护等。</t>
  </si>
  <si>
    <t>梅庄站、孔洋站运行期维护保养</t>
  </si>
  <si>
    <t>5.3.1</t>
  </si>
  <si>
    <t>梅庄站运行期维护保养
（2孔）</t>
  </si>
  <si>
    <t>维护保养时间为5-10月，主要对设备进行检查、养护、加油，对磨损器件维修更换</t>
  </si>
  <si>
    <t>5.3.2</t>
  </si>
  <si>
    <t>孔洋站运行期维护保养
（2孔）</t>
  </si>
  <si>
    <t>涵闸进出口清淤</t>
  </si>
  <si>
    <t>座</t>
  </si>
  <si>
    <t>暂定量、进出水口及洞身清淤，20m管理范围内河道清理</t>
  </si>
  <si>
    <t>电气设备维护</t>
  </si>
  <si>
    <t>5.5.1</t>
  </si>
  <si>
    <t>变压器、配电柜维护</t>
  </si>
  <si>
    <t>5.5.1.1</t>
  </si>
  <si>
    <t>变压器维护</t>
  </si>
  <si>
    <t>5台，每台每年两次。南照西涵、陶坝闸、张集闸、孔洋站涵、梅庄站涵</t>
  </si>
  <si>
    <t>5.5.1.2</t>
  </si>
  <si>
    <t>配电柜维护</t>
  </si>
  <si>
    <t>组次</t>
  </si>
  <si>
    <t>四组，每组每年两次，张集闸、陶坝闸、孔洋站涵、梅庄站涵</t>
  </si>
  <si>
    <t>5.5.1.3</t>
  </si>
  <si>
    <t>电流表更换维修</t>
  </si>
  <si>
    <t>台</t>
  </si>
  <si>
    <t>三项电流表，台数按实际发生</t>
  </si>
  <si>
    <t>5.5.2</t>
  </si>
  <si>
    <t>移动式汽油发电机维护</t>
  </si>
  <si>
    <t>每台每年两次。</t>
  </si>
  <si>
    <t>5.5.3</t>
  </si>
  <si>
    <t>固定式发电机维护</t>
  </si>
  <si>
    <t>张集闸新、旧柴油发电机组、陶坝闸备用发电机</t>
  </si>
  <si>
    <t>5.5.4</t>
  </si>
  <si>
    <t>固定式发电机油料更新</t>
  </si>
  <si>
    <t>L</t>
  </si>
  <si>
    <t>0号柴油，按实际发生结算，需提供发票</t>
  </si>
  <si>
    <t>5.5.5</t>
  </si>
  <si>
    <t>移动式发电机油料更新</t>
  </si>
  <si>
    <t>92号汽油，按实际发生结算，需提供发票</t>
  </si>
  <si>
    <t>机电设备等维修</t>
  </si>
  <si>
    <t>5.6.1</t>
  </si>
  <si>
    <t>梅庄站涵机电设备维修</t>
  </si>
  <si>
    <t>5.6.1.1</t>
  </si>
  <si>
    <t>施工围堰及排水</t>
  </si>
  <si>
    <t>5.6.1.1.1</t>
  </si>
  <si>
    <t>围堰填筑及拆除</t>
  </si>
  <si>
    <r>
      <rPr>
        <sz val="11"/>
        <rFont val="宋体"/>
        <charset val="134"/>
      </rPr>
      <t>m</t>
    </r>
    <r>
      <rPr>
        <vertAlign val="superscript"/>
        <sz val="11"/>
        <rFont val="宋体"/>
        <charset val="134"/>
      </rPr>
      <t>3</t>
    </r>
  </si>
  <si>
    <t>取水口围堰顶宽1米，高2m，坡比3:2。</t>
  </si>
  <si>
    <t>5.6.1.1.2</t>
  </si>
  <si>
    <t>施工排水</t>
  </si>
  <si>
    <t>5.6.2</t>
  </si>
  <si>
    <t>轴流泵维修</t>
  </si>
  <si>
    <t>700ZLB-125型</t>
  </si>
  <si>
    <t>5.6.2.1</t>
  </si>
  <si>
    <t>设备更换</t>
  </si>
  <si>
    <t>5.6.2.1.1</t>
  </si>
  <si>
    <t>水泵叶片</t>
  </si>
  <si>
    <t>组</t>
  </si>
  <si>
    <t>5.6.2.1.2</t>
  </si>
  <si>
    <t>水泵轴</t>
  </si>
  <si>
    <t>根</t>
  </si>
  <si>
    <t>5.6.2.1.3</t>
  </si>
  <si>
    <t>橡胶轴承</t>
  </si>
  <si>
    <t>5.6.2.1.4</t>
  </si>
  <si>
    <t>马达坐平面轴承</t>
  </si>
  <si>
    <t>只</t>
  </si>
  <si>
    <t>5.6.2.1.5</t>
  </si>
  <si>
    <t>马达坐推力轴承</t>
  </si>
  <si>
    <t>5.6.2.1.6</t>
  </si>
  <si>
    <t>其他材料费</t>
  </si>
  <si>
    <t>5.6.2.2</t>
  </si>
  <si>
    <t>设备油漆</t>
  </si>
  <si>
    <t>台套</t>
  </si>
  <si>
    <t>高级金属漆，按零件拆分喷涂、含不锈钢铭牌更换，安全标牌安拆</t>
  </si>
  <si>
    <t>涵闸维修</t>
  </si>
  <si>
    <t>5.7.1</t>
  </si>
  <si>
    <t>陶坝闸砌石护坡维修</t>
  </si>
  <si>
    <t>将护坡脱落块石重新原位填塞，松动处用M10砂浆填缝。含维修材料</t>
  </si>
  <si>
    <t>5.7.2</t>
  </si>
  <si>
    <t>陶坝闸砼护栏维修</t>
  </si>
  <si>
    <t>细石混凝土浇筑，并刷漆，含维修材料</t>
  </si>
  <si>
    <t>5.7.3</t>
  </si>
  <si>
    <t>孔洋西排水沟清理</t>
  </si>
  <si>
    <t>进水口翼墙、挡土墙等排水沟内杂物清理</t>
  </si>
  <si>
    <t>5.7.4</t>
  </si>
  <si>
    <t>一道冲排水沟</t>
  </si>
  <si>
    <t>原砖砌排水沟拆除，c20砼重新浇筑后，土方回填，排水沟宽0.5m深0.4m，壁厚0.12m，垫层厚度0.1m</t>
  </si>
  <si>
    <t>5.7.5</t>
  </si>
  <si>
    <t>清凉寺涵压顶维修</t>
  </si>
  <si>
    <t>排水沟脱落砌石恢复、M10砂浆修补勾缝，新作C20细石混凝土压顶，压顶宽度30cm，立面抹灰，含维修材料</t>
  </si>
  <si>
    <t>5.7.6</t>
  </si>
  <si>
    <t>王庄西砼护栏更换</t>
  </si>
  <si>
    <t>混凝土护栏拆除，原位置安装不锈钢护栏高1.2m，护栏基础需植筋并焊接法兰盘</t>
  </si>
  <si>
    <t>中小型涵闸标志标牌</t>
  </si>
  <si>
    <t>5.8.1</t>
  </si>
  <si>
    <t>暂定量，工程简介牌等内容更换，标志标牌维修加固等</t>
  </si>
  <si>
    <t>5.8.2</t>
  </si>
  <si>
    <t>标志标牌零星维修</t>
  </si>
  <si>
    <t>处</t>
  </si>
  <si>
    <t>暂定量，工程简介牌扶正，焊接，加固，零星油漆等</t>
  </si>
  <si>
    <t>零星维护费</t>
  </si>
  <si>
    <t>不可竞争（不可竞争费用为固定价格，不得修改、二次报价不得下浮），根据维护内容，按实结算</t>
  </si>
  <si>
    <t>姜唐湖进洪闸</t>
  </si>
  <si>
    <t>6.1.1</t>
  </si>
  <si>
    <r>
      <rPr>
        <sz val="10"/>
        <rFont val="新宋体"/>
        <charset val="134"/>
      </rPr>
      <t>姜唐湖进洪闸14孔。内容：对启闭机机体保养，对传动装置清洗，及时注油；润滑，紧固各部位松动零件，并更换变形、磨损零部件；钢丝绳室内、室外（</t>
    </r>
    <r>
      <rPr>
        <b/>
        <sz val="10"/>
        <rFont val="新宋体"/>
        <charset val="134"/>
      </rPr>
      <t>仅汛前，包含水下部分</t>
    </r>
    <r>
      <rPr>
        <sz val="10"/>
        <rFont val="新宋体"/>
        <charset val="134"/>
      </rPr>
      <t>）清洁保养，涂刷防水油脂，及时处理扭结、松股、脱槽现象；启闭机房、桥头堡卫生保洁及门窗玻璃擦洗；闸门、支臂、吊点表面除污、小面积除锈补漆及连接轴注油；启闭机进行绝缘试验，接地电阻检查。摄像头擦拭，公路桥栏杆及人行道清洗。低压柜、现地柜除尘、紧固、除锈。护坡杂草清除。钢丝绳室外部位增加保护套管。</t>
    </r>
  </si>
  <si>
    <t>6.1.2</t>
  </si>
  <si>
    <t>6.1.3</t>
  </si>
  <si>
    <t>启闭机卷筒钢丝绳常态化油脂保养</t>
  </si>
  <si>
    <t>姜唐湖进洪闸14孔，弧形闸门，室内钢丝绳及卷筒刷混合油脂进行保养，整机清洁，紧固螺栓，计划每月1次，汛前汛后养护当月不额外进行养护，可按需调整时间（含人工、油料及辅材）。</t>
  </si>
  <si>
    <t>6.1.4</t>
  </si>
  <si>
    <t>每次6人进行保洁，负责闸室内部机械设备擦洗、室内卫生、室外翼墙、排水沟卫生及绿化维护等，根据实际情况进行保洁，每周一次，可按需调整时间。（含人工、油料及辅材）</t>
  </si>
  <si>
    <t>6.1.5</t>
  </si>
  <si>
    <t>安全出口指示灯</t>
  </si>
  <si>
    <t>6.2.1</t>
  </si>
  <si>
    <t>新国标，具备应急照明和疏散指示两种功能灯具，≥90分钟续航</t>
  </si>
  <si>
    <t>6.2.2</t>
  </si>
  <si>
    <t>墙面开线槽及封堵</t>
  </si>
  <si>
    <t>混凝土墙面开槽，及布管后的砂浆回填封堵，槽宽70mm，深
70mm</t>
  </si>
  <si>
    <t>6.2.3</t>
  </si>
  <si>
    <t>线槽配管</t>
  </si>
  <si>
    <t>pvc阻燃线管，管径20mm，含弯头、直接等配件</t>
  </si>
  <si>
    <t>6.2.4</t>
  </si>
  <si>
    <t>电线购安</t>
  </si>
  <si>
    <t>穿管接线，含国标阻燃电线
BV2.5mm</t>
  </si>
  <si>
    <t>6.2.5</t>
  </si>
  <si>
    <t>内墙腻子修补</t>
  </si>
  <si>
    <t>m2</t>
  </si>
  <si>
    <t>满批内墙腻子2遍(含打磨)</t>
  </si>
  <si>
    <t>6.2.6</t>
  </si>
  <si>
    <t>内墙乳胶漆修补</t>
  </si>
  <si>
    <t>底漆1遍，面漆2遍</t>
  </si>
  <si>
    <t>堤防日常维护</t>
  </si>
  <si>
    <t>7.1.1</t>
  </si>
  <si>
    <t>零星维护</t>
  </si>
  <si>
    <r>
      <rPr>
        <sz val="11"/>
        <rFont val="宋体"/>
        <charset val="134"/>
      </rPr>
      <t>m</t>
    </r>
    <r>
      <rPr>
        <vertAlign val="superscript"/>
        <sz val="11"/>
        <rFont val="Times New Roman"/>
        <charset val="134"/>
      </rPr>
      <t>3</t>
    </r>
  </si>
  <si>
    <t>含对堤身的培土、压实、修复等</t>
  </si>
  <si>
    <t>7.1.2</t>
  </si>
  <si>
    <t>庄台院区及堤防草皮控高</t>
  </si>
  <si>
    <t>包括割草、除杂、除阔叶草、杂树等，共计135亩。每月打草1次，共计10次，可按需调整时间及次数。（提供黑麦草种75斤）</t>
  </si>
  <si>
    <t>7.1.2.1</t>
  </si>
  <si>
    <t>庄台及院区草皮控高除杂</t>
  </si>
  <si>
    <t>庄台及院区需精细打草，根据草皮生长情况按需安排，按次计算，占地约45亩。</t>
  </si>
  <si>
    <t>7.1.2.2</t>
  </si>
  <si>
    <t>堤防护坡草皮控高除杂</t>
  </si>
  <si>
    <t>堤防护坡为普通打草，根据草皮生长情况按需安排，按次计算，占地约90亩。</t>
  </si>
  <si>
    <t>7.1.3</t>
  </si>
  <si>
    <t>堤防苗木日常维护</t>
  </si>
  <si>
    <t>堤防管理范围内苗木浇水、施肥、修剪及补栽;每月进行两次维护，每次至少两人，根据草皮生长情况按需安排维护时间，苗木共计约1485株,灌木约650㎡。（全年化肥约1800斤，苗木防虫害涂白剂400斤）</t>
  </si>
  <si>
    <t>7.1.4</t>
  </si>
  <si>
    <t>堤顶道路及护坡日常保洁</t>
  </si>
  <si>
    <t>含违章清除、堤防管理区(含院区)卫生保洁、护坡清理、砌块护坡砖缝杂草处理（人工挖拔、药物除杂）、垃圾清运、堤防日常管护等，水闸两端各向外延伸500m堤防及坝坡两侧自坝脚处向外延伸30米范围内</t>
  </si>
  <si>
    <t>水闸日常维护</t>
  </si>
  <si>
    <t>7.2.1</t>
  </si>
  <si>
    <t>节制闸日常保洁</t>
  </si>
  <si>
    <t>对南北桥头堡及启闭机房及启闭机设备进行全面保洁，每次4人，每周至少1次，可按需调整时间及次数。</t>
  </si>
  <si>
    <t>7.2.2</t>
  </si>
  <si>
    <t>水平位移观测点底座除锈喷漆防护</t>
  </si>
  <si>
    <t>φ20cm；铸铁底座</t>
  </si>
  <si>
    <t>7.2.3</t>
  </si>
  <si>
    <t>上下游消力池水草及杂物清理</t>
  </si>
  <si>
    <t>上游消力池水域长180m、宽75m；下游消力池水域长180m、宽22m，可按需调整时间及次数。</t>
  </si>
  <si>
    <t>7.2.4</t>
  </si>
  <si>
    <t>水闸门窗、地面、墙面局部维修，供水、供电、管线及照明设施维护；上、下游翼墙护坡等局部维护；水闸管理范围内周边垃圾、杂物清理等不可预见的维修内容。</t>
  </si>
  <si>
    <t>水闸集中养护</t>
  </si>
  <si>
    <t>7.3.1</t>
  </si>
  <si>
    <t>水闸汛前养护</t>
  </si>
  <si>
    <t>16孔闸门、启闭机汛前、汛后养护：（1）启闭机养护：32台机体外观清洁擦洗；齿轮箱油位检查，缺油的齿轮箱补充油位到合格线；润滑，紧固各部位松动零件，并更换变形、磨损零部件，小面积除锈补漆。（2）闸门养护：门槽、橡皮、迎水面、背水面格栅的冲洗清洁。（3）环境卫生：室内外施工场地的整理清洁打扫</t>
  </si>
  <si>
    <t>7.3.2</t>
  </si>
  <si>
    <t>水闸汛后养护</t>
  </si>
  <si>
    <t>水闸零星维修</t>
  </si>
  <si>
    <t>对25年水闸安全鉴定存在问题进行维修整改</t>
  </si>
  <si>
    <t>7.4.1</t>
  </si>
  <si>
    <t>护坡修补</t>
  </si>
  <si>
    <t>含混凝土护坡和预制块护坡，拆除损毁区域重新浇筑C25混凝土，平均每处面积约2-3㎡</t>
  </si>
  <si>
    <t>7.4.2</t>
  </si>
  <si>
    <t>闸墩及砼排架露筋修复</t>
  </si>
  <si>
    <t>闸墩裂缝修补，对露筋区域钢筋打磨除锈刷涂层后，C35混凝土修补（含登高机械费）</t>
  </si>
  <si>
    <t>7.4.3</t>
  </si>
  <si>
    <t>道路修补</t>
  </si>
  <si>
    <t>路面裂缝杂物清理后灌入乳化沥青灌缝，养护冷却（长度约60m宽度约1cm）道路与路沿石衔接处混凝土填缝处理（裂缝宽度3-4cm，深度约5cm，长度约55m）</t>
  </si>
  <si>
    <t>7.4.4</t>
  </si>
  <si>
    <t>翼墙真石漆修复</t>
  </si>
  <si>
    <t>铲除开裂区域后重新喷涂真石漆，平均每处面积约0.5-1㎡</t>
  </si>
  <si>
    <t>城西湖退水闸</t>
  </si>
  <si>
    <t>8.1.1</t>
  </si>
  <si>
    <t>城西湖退水闸12孔。分深、浅孔闸门，共24扇闸门，内容：对启闭机机体保养，对传动装置清洗，及时注油；润滑，紧固各部位松动零件，并更换变形、磨损零部件；钢丝绳室内、室外（仅汛前）清洁保养，涂刷防水油脂，及时处理扭结、松股、脱槽现象；启闭机房、桥头堡卫生保洁及门窗玻璃擦洗；闸门表面除污、小面积除锈补漆及连接轴注油，主轮、侧轮除锈、润滑、转动；启闭机进行绝缘试验，接地电阻检查。定滑轮及吊耳除污、油漆及注油维护；摄像头擦拭，公路桥栏杆及人行道清洗。低压柜、现地柜除尘、紧固、除锈。电动葫芦维护。护坡杂草清除。包含24台启闭机减速器润滑油更换油料、辅材费。</t>
  </si>
  <si>
    <t>8.1.2</t>
  </si>
  <si>
    <t>8.1.3</t>
  </si>
  <si>
    <t>城西湖退水闸12孔，室内钢丝绳及卷筒刷混合油脂进行保养，整机清洁，紧固螺栓，计划每月1次，汛前汛后养护当月不额外进行养护，可按需调整时间（含人工、油料及辅材）。</t>
  </si>
  <si>
    <t>8.1.4</t>
  </si>
  <si>
    <t>每次6人进行保洁，负责闸室内部机械设备擦洗、室内卫生、室外翼墙、排水沟卫生及绿化维护等，根据实际情况进行保洁，每周一次，可按需调整时间。（含人工、油料及辅材）。</t>
  </si>
  <si>
    <t>8.1.5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</si>
</sst>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0"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FF0000"/>
      <name val="Arial"/>
      <charset val="1"/>
    </font>
    <font>
      <b/>
      <sz val="8.5"/>
      <color rgb="FF000000"/>
      <name val="黑体"/>
      <charset val="1"/>
    </font>
    <font>
      <b/>
      <sz val="16"/>
      <name val="宋体"/>
      <charset val="1"/>
    </font>
    <font>
      <b/>
      <sz val="9"/>
      <name val="黑体"/>
      <charset val="1"/>
    </font>
    <font>
      <b/>
      <sz val="10.5"/>
      <name val="宋体"/>
      <charset val="1"/>
    </font>
    <font>
      <b/>
      <sz val="11"/>
      <name val="宋体"/>
      <charset val="134"/>
    </font>
    <font>
      <b/>
      <sz val="10"/>
      <color rgb="FFFF0000"/>
      <name val="Arial"/>
      <charset val="1"/>
    </font>
    <font>
      <sz val="11"/>
      <name val="宋体"/>
      <charset val="134"/>
    </font>
    <font>
      <sz val="10"/>
      <name val="新宋体"/>
      <charset val="134"/>
    </font>
    <font>
      <sz val="10"/>
      <color rgb="FFFF0000"/>
      <name val="宋体"/>
      <charset val="1"/>
    </font>
    <font>
      <sz val="10"/>
      <name val="宋体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name val="宋体"/>
      <charset val="134"/>
    </font>
    <font>
      <b/>
      <sz val="10"/>
      <color rgb="FFFF0000"/>
      <name val="宋体"/>
      <charset val="1"/>
    </font>
    <font>
      <sz val="10"/>
      <name val="Arial"/>
      <charset val="1"/>
    </font>
    <font>
      <b/>
      <sz val="10"/>
      <name val="宋体"/>
      <charset val="1"/>
    </font>
    <font>
      <b/>
      <sz val="10"/>
      <name val="Arial"/>
      <charset val="1"/>
    </font>
    <font>
      <b/>
      <sz val="11"/>
      <name val="Calibri"/>
      <charset val="134"/>
    </font>
    <font>
      <b/>
      <sz val="10"/>
      <name val="宋体"/>
      <charset val="134"/>
    </font>
    <font>
      <b/>
      <sz val="11"/>
      <name val="宋体"/>
      <charset val="1"/>
    </font>
    <font>
      <b/>
      <sz val="10"/>
      <name val="新宋体"/>
      <charset val="134"/>
    </font>
    <font>
      <b/>
      <sz val="12"/>
      <name val="宋体"/>
      <charset val="134"/>
    </font>
    <font>
      <b/>
      <sz val="10"/>
      <color rgb="FFFF0000"/>
      <name val="新宋体"/>
      <charset val="134"/>
    </font>
    <font>
      <sz val="11"/>
      <name val="Calibri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6"/>
      <color rgb="FF000000"/>
      <name val="宋体"/>
      <charset val="1"/>
    </font>
    <font>
      <b/>
      <sz val="9"/>
      <color rgb="FF000000"/>
      <name val="黑体"/>
      <charset val="1"/>
    </font>
    <font>
      <b/>
      <sz val="10.5"/>
      <color rgb="FF000000"/>
      <name val="宋体"/>
      <charset val="1"/>
    </font>
    <font>
      <sz val="10.5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Times New Roman"/>
      <charset val="134"/>
    </font>
    <font>
      <sz val="10"/>
      <name val="Times New Roman"/>
      <charset val="134"/>
    </font>
    <font>
      <vertAlign val="superscript"/>
      <sz val="10"/>
      <name val="Times New Roman"/>
      <charset val="134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1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22" applyNumberFormat="0" applyAlignment="0" applyProtection="0">
      <alignment vertical="center"/>
    </xf>
    <xf numFmtId="0" fontId="46" fillId="4" borderId="23" applyNumberFormat="0" applyAlignment="0" applyProtection="0">
      <alignment vertical="center"/>
    </xf>
    <xf numFmtId="0" fontId="47" fillId="4" borderId="22" applyNumberFormat="0" applyAlignment="0" applyProtection="0">
      <alignment vertical="center"/>
    </xf>
    <xf numFmtId="0" fontId="48" fillId="5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76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/>
    </xf>
    <xf numFmtId="176" fontId="3" fillId="0" borderId="0" xfId="0" applyNumberFormat="1" applyFont="1" applyFill="1" applyAlignment="1">
      <alignment horizontal="right" vertical="center" wrapText="1"/>
    </xf>
    <xf numFmtId="0" fontId="23" fillId="0" borderId="3" xfId="0" applyFont="1" applyFill="1" applyBorder="1" applyAlignment="1">
      <alignment horizontal="center" vertical="center" wrapText="1"/>
    </xf>
    <xf numFmtId="176" fontId="2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 wrapText="1"/>
    </xf>
    <xf numFmtId="176" fontId="25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22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176" fontId="7" fillId="0" borderId="3" xfId="0" applyNumberFormat="1" applyFont="1" applyFill="1" applyBorder="1" applyAlignment="1">
      <alignment horizontal="justify" vertical="center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176" fontId="0" fillId="0" borderId="7" xfId="0" applyNumberFormat="1" applyBorder="1" applyAlignment="1">
      <alignment horizontal="left"/>
    </xf>
    <xf numFmtId="176" fontId="3" fillId="0" borderId="0" xfId="0" applyNumberFormat="1" applyFont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 wrapText="1"/>
    </xf>
    <xf numFmtId="176" fontId="7" fillId="0" borderId="3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right" vertical="center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176" fontId="35" fillId="0" borderId="14" xfId="0" applyNumberFormat="1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 wrapText="1"/>
    </xf>
    <xf numFmtId="176" fontId="35" fillId="0" borderId="14" xfId="0" applyNumberFormat="1" applyFont="1" applyBorder="1" applyAlignment="1">
      <alignment horizontal="right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176" fontId="35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1">
    <dxf>
      <fill>
        <patternFill patternType="solid">
          <bgColor theme="0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</dxf>
    <dxf>
      <font>
        <b val="1"/>
        <i val="0"/>
        <u val="none"/>
        <sz val="11"/>
        <color rgb="FFFFFFFF"/>
      </font>
      <fill>
        <patternFill patternType="solid">
          <bgColor rgb="FF3F3F3F"/>
        </patternFill>
      </fill>
    </dxf>
    <dxf>
      <fill>
        <patternFill patternType="solid">
          <bgColor theme="0" tint="-0.05"/>
        </patternFill>
      </fill>
    </dxf>
    <dxf>
      <fill>
        <patternFill patternType="solid">
          <bgColor theme="0" tint="-0.05"/>
        </patternFill>
      </fill>
    </dxf>
    <dxf>
      <fill>
        <patternFill patternType="solid">
          <bgColor theme="0" tint="-0.05"/>
        </patternFill>
      </fill>
    </dxf>
    <dxf>
      <font>
        <b val="1"/>
        <i val="0"/>
        <u val="none"/>
        <sz val="11"/>
        <color theme="1"/>
      </font>
      <fill>
        <patternFill patternType="solid">
          <bgColor theme="0" tint="-0.05"/>
        </patternFill>
      </fill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rgb="FFFFFFFF"/>
        </patternFill>
      </fill>
      <border>
        <left/>
        <right/>
        <top/>
        <bottom style="medium">
          <color rgb="FF08090C"/>
        </bottom>
        <vertical/>
        <horizontal/>
      </border>
    </dxf>
    <dxf>
      <fill>
        <patternFill patternType="solid">
          <bgColor rgb="FF000000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000000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000000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rgb="FF000000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000000"/>
        </patternFill>
      </fill>
      <border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rgb="FF000000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rgb="FF000000"/>
        </top>
        <bottom style="thin">
          <color rgb="FF000000"/>
        </bottom>
        <vertical/>
        <horizontal/>
      </border>
    </dxf>
    <dxf>
      <fill>
        <gradientFill degree="90">
          <stop position="0">
            <color rgb="FF000000" tint="0.9"/>
          </stop>
          <stop position="1">
            <color rgb="FFFFEBEF"/>
          </stop>
        </gradientFill>
      </fill>
    </dxf>
    <dxf>
      <fill>
        <gradientFill>
          <stop position="0">
            <color rgb="FF000000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rgb="FF000000" tint="0.9"/>
          </stop>
          <stop position="1">
            <color rgb="FFFFEBEF"/>
          </stop>
        </gradientFill>
      </fill>
      <border>
        <left/>
        <right/>
        <top/>
        <bottom style="medium">
          <color rgb="FF000000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rgb="FF000000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rgb="FF000000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rgb="FF000000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rgb="FF000000"/>
        </bottom>
        <vertical/>
        <horizontal/>
      </border>
    </dxf>
    <dxf>
      <fill>
        <gradientFill degree="90">
          <stop position="0">
            <color rgb="FF000000" tint="0.9"/>
          </stop>
          <stop position="1">
            <color rgb="FFFFF1EB"/>
          </stop>
        </gradientFill>
      </fill>
    </dxf>
    <dxf>
      <fill>
        <gradientFill>
          <stop position="0">
            <color rgb="FF000000" tint="0.9"/>
          </stop>
          <stop position="1">
            <color rgb="FFFFF1EB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rgb="FF000000" tint="0.9"/>
          </stop>
          <stop position="1">
            <color rgb="FFFFF1EB"/>
          </stop>
        </gradientFill>
      </fill>
      <border>
        <left/>
        <right/>
        <top/>
        <bottom/>
        <vertical/>
        <horizontal/>
      </border>
    </dxf>
    <dxf>
      <font>
        <b val="0"/>
        <i val="0"/>
        <u val="none"/>
        <sz val="10"/>
        <color theme="1"/>
      </font>
      <fill>
        <gradientFill degree="90">
          <stop position="0">
            <color rgb="FF000000" tint="0.9"/>
          </stop>
          <stop position="1">
            <color rgb="FFFFF1EB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rgb="FF000000"/>
          </stop>
          <stop position="1">
            <color rgb="FFFF7F50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rgb="FF000000"/>
          </stop>
          <stop position="1">
            <color rgb="FFFF7F50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</dxfs>
  <tableStyles count="5" defaultTableStyle="TableStyleMedium9" defaultPivotStyle="PivotStyleLight16">
    <tableStyle name="表样式 1" pivot="0" count="1" xr9:uid="{D6D0F13A-5472-40E9-9263-F1154461C2A2}">
      <tableStyleElement type="wholeTable" dxfId="0"/>
    </tableStyle>
    <tableStyle name="双色系标题行首列汇总行表格样式_3f01a1" count="9" xr9:uid="{9C85955C-99F0-4B1A-B690-3580355C5AC1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firstHeaderCell" dxfId="2"/>
      <tableStyleElement type="firstTotalCell" dxfId="1"/>
    </tableStyle>
    <tableStyle name="中色系标题行镶边行表格样式_6a0ccd" count="7" xr9:uid="{015C6D2A-DB04-4DD0-953F-38CAC1413BF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</tableStyle>
    <tableStyle name="渐变蓝色粉色系标题行表格样式_4d88fb" count="7" xr9:uid="{C72A56A4-9443-41B9-BABF-C77B3FE20DF9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</tableStyle>
    <tableStyle name="渐变蓝色橙色系标题行首列镶边行表格样式_053b7c" count="7" xr9:uid="{726D15CE-9ABD-43DF-9916-AAA29AD7FB4A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view="pageBreakPreview" zoomScaleNormal="145" topLeftCell="A4" workbookViewId="0">
      <selection activeCell="B16" sqref="B16"/>
    </sheetView>
  </sheetViews>
  <sheetFormatPr defaultColWidth="9" defaultRowHeight="12.75" outlineLevelCol="2"/>
  <cols>
    <col min="1" max="1" width="15.1809523809524" customWidth="1"/>
    <col min="2" max="2" width="54.8952380952381" customWidth="1"/>
    <col min="3" max="3" width="24.4" customWidth="1"/>
  </cols>
  <sheetData>
    <row r="1" ht="5.8" customHeight="1" spans="1:3">
      <c r="A1" s="4"/>
      <c r="B1" s="5"/>
      <c r="C1" s="6"/>
    </row>
    <row r="2" ht="44.35" customHeight="1" spans="1:3">
      <c r="A2" s="97" t="s">
        <v>0</v>
      </c>
      <c r="B2" s="97"/>
      <c r="C2" s="97"/>
    </row>
    <row r="3" ht="42.9" customHeight="1" spans="1:3">
      <c r="A3" s="98" t="s">
        <v>1</v>
      </c>
      <c r="B3" s="98"/>
      <c r="C3" s="99"/>
    </row>
    <row r="4" ht="40" customHeight="1" spans="1:3">
      <c r="A4" s="100" t="s">
        <v>2</v>
      </c>
      <c r="B4" s="101" t="s">
        <v>3</v>
      </c>
      <c r="C4" s="102" t="s">
        <v>4</v>
      </c>
    </row>
    <row r="5" ht="23.25" customHeight="1" spans="1:3">
      <c r="A5" s="103" t="s">
        <v>5</v>
      </c>
      <c r="B5" s="104" t="s">
        <v>6</v>
      </c>
      <c r="C5" s="105">
        <f>SUM(C6:C13)</f>
        <v>3128376.0764</v>
      </c>
    </row>
    <row r="6" ht="24" customHeight="1" spans="1:3">
      <c r="A6" s="103" t="s">
        <v>7</v>
      </c>
      <c r="B6" s="104" t="s">
        <v>8</v>
      </c>
      <c r="C6" s="105">
        <f>'主坝日常维护-分类分项工程量清单计价表'!F35</f>
        <v>465670.99</v>
      </c>
    </row>
    <row r="7" ht="23.25" customHeight="1" spans="1:3">
      <c r="A7" s="103">
        <v>2</v>
      </c>
      <c r="B7" s="104" t="s">
        <v>9</v>
      </c>
      <c r="C7" s="105">
        <f>'南副坝日常维护-分类分项工程量清单计价表'!F28</f>
        <v>171301.72</v>
      </c>
    </row>
    <row r="8" ht="23.25" customHeight="1" spans="1:3">
      <c r="A8" s="103">
        <v>3</v>
      </c>
      <c r="B8" s="104" t="s">
        <v>10</v>
      </c>
      <c r="C8" s="105">
        <f>'北副坝日常维护-分类分项工程量清单计价表 '!F77</f>
        <v>1322743.52</v>
      </c>
    </row>
    <row r="9" ht="23.25" customHeight="1" spans="1:3">
      <c r="A9" s="103">
        <v>4</v>
      </c>
      <c r="B9" s="104" t="s">
        <v>11</v>
      </c>
      <c r="C9" s="105">
        <f>'深孔闸及浅孔闸日常维护-分类分项工程量清单计价表 '!F20</f>
        <v>366640</v>
      </c>
    </row>
    <row r="10" ht="24" customHeight="1" spans="1:3">
      <c r="A10" s="103">
        <v>5</v>
      </c>
      <c r="B10" s="104" t="s">
        <v>12</v>
      </c>
      <c r="C10" s="105">
        <f>'副坝中小型涵闸日常维护-分类分项工程量清单计价表'!F63</f>
        <v>353927.3384</v>
      </c>
    </row>
    <row r="11" ht="23.25" customHeight="1" spans="1:3">
      <c r="A11" s="103">
        <v>6</v>
      </c>
      <c r="B11" s="104" t="s">
        <v>13</v>
      </c>
      <c r="C11" s="105">
        <f>'姜唐湖进洪闸日常维护-分类分项工程量清单计价表'!F19</f>
        <v>130790.448</v>
      </c>
    </row>
    <row r="12" ht="23.25" customHeight="1" spans="1:3">
      <c r="A12" s="103">
        <v>7</v>
      </c>
      <c r="B12" s="104" t="s">
        <v>14</v>
      </c>
      <c r="C12" s="105">
        <f>'姜唐湖退水闸堤防与水闸日常维-分类分项工程量清单计价表'!F27</f>
        <v>191542.06</v>
      </c>
    </row>
    <row r="13" ht="23.25" customHeight="1" spans="1:3">
      <c r="A13" s="103">
        <v>8</v>
      </c>
      <c r="B13" s="104" t="s">
        <v>15</v>
      </c>
      <c r="C13" s="105">
        <f>'城西湖退水闸日常维护-分类分项工程量清单计价表'!F14</f>
        <v>125760</v>
      </c>
    </row>
    <row r="14" ht="24" customHeight="1" spans="1:3">
      <c r="A14" s="106"/>
      <c r="B14" s="107"/>
      <c r="C14" s="108"/>
    </row>
    <row r="15" ht="23.25" customHeight="1" spans="1:3">
      <c r="A15" s="106"/>
      <c r="B15" s="107"/>
      <c r="C15" s="108"/>
    </row>
    <row r="16" ht="23.25" customHeight="1" spans="1:3">
      <c r="A16" s="106"/>
      <c r="B16" s="107"/>
      <c r="C16" s="108"/>
    </row>
    <row r="17" ht="23.25" customHeight="1" spans="1:3">
      <c r="A17" s="106"/>
      <c r="B17" s="107"/>
      <c r="C17" s="108"/>
    </row>
    <row r="18" ht="24" customHeight="1" spans="1:3">
      <c r="A18" s="106"/>
      <c r="B18" s="107"/>
      <c r="C18" s="108"/>
    </row>
    <row r="19" ht="23.25" customHeight="1" spans="1:3">
      <c r="A19" s="106"/>
      <c r="B19" s="107"/>
      <c r="C19" s="108"/>
    </row>
    <row r="20" ht="23.25" customHeight="1" spans="1:3">
      <c r="A20" s="106"/>
      <c r="B20" s="107"/>
      <c r="C20" s="108"/>
    </row>
    <row r="21" ht="24" customHeight="1" spans="1:3">
      <c r="A21" s="106"/>
      <c r="B21" s="107"/>
      <c r="C21" s="108"/>
    </row>
    <row r="22" ht="23.25" customHeight="1" spans="1:3">
      <c r="A22" s="106"/>
      <c r="B22" s="107"/>
      <c r="C22" s="108"/>
    </row>
    <row r="23" ht="23.25" customHeight="1" spans="1:3">
      <c r="A23" s="106"/>
      <c r="B23" s="107"/>
      <c r="C23" s="108"/>
    </row>
    <row r="24" ht="26.2" customHeight="1" spans="1:3">
      <c r="A24" s="109"/>
      <c r="B24" s="110" t="s">
        <v>16</v>
      </c>
      <c r="C24" s="111">
        <f>C5</f>
        <v>3128376.0764</v>
      </c>
    </row>
    <row r="25" ht="10.9" customHeight="1" spans="1:3">
      <c r="A25" s="112"/>
      <c r="B25" s="112"/>
      <c r="C25" s="112"/>
    </row>
    <row r="26" ht="30.55" customHeight="1" spans="1:3">
      <c r="A26" s="4"/>
      <c r="B26" s="5"/>
      <c r="C26" s="6"/>
    </row>
  </sheetData>
  <mergeCells count="2">
    <mergeCell ref="A2:C2"/>
    <mergeCell ref="A3:B3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view="pageBreakPreview" zoomScale="115" zoomScaleNormal="100" workbookViewId="0">
      <selection activeCell="A2" sqref="A2:G2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1.5047619047619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86" t="s">
        <v>2</v>
      </c>
      <c r="B4" s="86" t="s">
        <v>19</v>
      </c>
      <c r="C4" s="86" t="s">
        <v>20</v>
      </c>
      <c r="D4" s="86" t="s">
        <v>21</v>
      </c>
      <c r="E4" s="87" t="s">
        <v>22</v>
      </c>
      <c r="F4" s="87" t="s">
        <v>23</v>
      </c>
      <c r="G4" s="86" t="s">
        <v>24</v>
      </c>
    </row>
    <row r="5" ht="29" customHeight="1" spans="1:8">
      <c r="A5" s="14">
        <v>1</v>
      </c>
      <c r="B5" s="14" t="s">
        <v>8</v>
      </c>
      <c r="C5" s="14"/>
      <c r="D5" s="14"/>
      <c r="E5" s="15"/>
      <c r="F5" s="15">
        <f>F6+F22</f>
        <v>465670.99</v>
      </c>
      <c r="G5" s="18" t="s">
        <v>25</v>
      </c>
    </row>
    <row r="6" ht="23.25" customHeight="1" spans="1:8">
      <c r="A6" s="88">
        <v>1.1</v>
      </c>
      <c r="B6" s="89" t="s">
        <v>26</v>
      </c>
      <c r="C6" s="88"/>
      <c r="D6" s="88"/>
      <c r="E6" s="90"/>
      <c r="F6" s="90">
        <f>F7+F10+F13+F16</f>
        <v>411055.19</v>
      </c>
      <c r="G6" s="91"/>
    </row>
    <row r="7" ht="23.25" customHeight="1" spans="1:8">
      <c r="A7" s="42" t="s">
        <v>27</v>
      </c>
      <c r="B7" s="40" t="s">
        <v>28</v>
      </c>
      <c r="C7" s="42"/>
      <c r="D7" s="42"/>
      <c r="E7" s="19"/>
      <c r="F7" s="19">
        <f>SUM(F8:F9)</f>
        <v>107307.2</v>
      </c>
      <c r="G7" s="26"/>
    </row>
    <row r="8" ht="36" spans="1:8">
      <c r="A8" s="70" t="s">
        <v>29</v>
      </c>
      <c r="B8" s="23" t="s">
        <v>30</v>
      </c>
      <c r="C8" s="22" t="s">
        <v>31</v>
      </c>
      <c r="D8" s="22">
        <v>640</v>
      </c>
      <c r="E8" s="64">
        <v>152.48</v>
      </c>
      <c r="F8" s="64">
        <f>E8*D8</f>
        <v>97587.2</v>
      </c>
      <c r="G8" s="26" t="s">
        <v>32</v>
      </c>
      <c r="H8" s="25"/>
    </row>
    <row r="9" ht="36" spans="1:8">
      <c r="A9" s="70" t="s">
        <v>33</v>
      </c>
      <c r="B9" s="23" t="s">
        <v>34</v>
      </c>
      <c r="C9" s="22" t="s">
        <v>35</v>
      </c>
      <c r="D9" s="22">
        <v>9</v>
      </c>
      <c r="E9" s="64">
        <v>1080</v>
      </c>
      <c r="F9" s="64">
        <f t="shared" ref="F9:F35" si="0">E9*D9</f>
        <v>9720</v>
      </c>
      <c r="G9" s="26" t="s">
        <v>36</v>
      </c>
    </row>
    <row r="10" ht="23.25" customHeight="1" spans="1:8">
      <c r="A10" s="42" t="s">
        <v>37</v>
      </c>
      <c r="B10" s="40" t="s">
        <v>38</v>
      </c>
      <c r="C10" s="42"/>
      <c r="D10" s="42"/>
      <c r="E10" s="19"/>
      <c r="F10" s="19">
        <f>SUM(F11:F12)</f>
        <v>64767.99</v>
      </c>
      <c r="G10" s="26"/>
    </row>
    <row r="11" ht="24" spans="1:8">
      <c r="A11" s="70" t="s">
        <v>39</v>
      </c>
      <c r="B11" s="23" t="s">
        <v>40</v>
      </c>
      <c r="C11" s="22" t="s">
        <v>41</v>
      </c>
      <c r="D11" s="22">
        <f>215+15</f>
        <v>230</v>
      </c>
      <c r="E11" s="64">
        <v>140</v>
      </c>
      <c r="F11" s="64">
        <f t="shared" si="0"/>
        <v>32200</v>
      </c>
      <c r="G11" s="26" t="s">
        <v>42</v>
      </c>
    </row>
    <row r="12" ht="48" spans="1:8">
      <c r="A12" s="70" t="s">
        <v>43</v>
      </c>
      <c r="B12" s="23" t="s">
        <v>44</v>
      </c>
      <c r="C12" s="22" t="s">
        <v>45</v>
      </c>
      <c r="D12" s="22">
        <v>7</v>
      </c>
      <c r="E12" s="64">
        <v>4652.57</v>
      </c>
      <c r="F12" s="64">
        <f t="shared" si="0"/>
        <v>32567.99</v>
      </c>
      <c r="G12" s="26" t="s">
        <v>46</v>
      </c>
    </row>
    <row r="13" ht="22.55" customHeight="1" spans="1:8">
      <c r="A13" s="42" t="s">
        <v>47</v>
      </c>
      <c r="B13" s="40" t="s">
        <v>48</v>
      </c>
      <c r="C13" s="42"/>
      <c r="D13" s="42"/>
      <c r="E13" s="19"/>
      <c r="F13" s="19">
        <f>SUM(F14:F15)</f>
        <v>185130</v>
      </c>
      <c r="G13" s="26"/>
    </row>
    <row r="14" ht="36" spans="1:8">
      <c r="A14" s="70" t="s">
        <v>49</v>
      </c>
      <c r="B14" s="23" t="s">
        <v>50</v>
      </c>
      <c r="C14" s="22" t="s">
        <v>51</v>
      </c>
      <c r="D14" s="22">
        <v>3520</v>
      </c>
      <c r="E14" s="64">
        <v>45</v>
      </c>
      <c r="F14" s="64">
        <f t="shared" si="0"/>
        <v>158400</v>
      </c>
      <c r="G14" s="26" t="s">
        <v>52</v>
      </c>
    </row>
    <row r="15" ht="22.55" customHeight="1" spans="1:8">
      <c r="A15" s="70" t="s">
        <v>53</v>
      </c>
      <c r="B15" s="23" t="s">
        <v>54</v>
      </c>
      <c r="C15" s="22" t="s">
        <v>51</v>
      </c>
      <c r="D15" s="22">
        <v>594</v>
      </c>
      <c r="E15" s="64">
        <v>45</v>
      </c>
      <c r="F15" s="64">
        <f t="shared" si="0"/>
        <v>26730</v>
      </c>
      <c r="G15" s="26" t="s">
        <v>55</v>
      </c>
    </row>
    <row r="16" ht="23.25" customHeight="1" spans="1:8">
      <c r="A16" s="42" t="s">
        <v>56</v>
      </c>
      <c r="B16" s="40" t="s">
        <v>57</v>
      </c>
      <c r="C16" s="42"/>
      <c r="D16" s="42"/>
      <c r="E16" s="19"/>
      <c r="F16" s="19">
        <f>SUM(F17:F18)</f>
        <v>53850</v>
      </c>
      <c r="G16" s="26"/>
    </row>
    <row r="17" ht="48" spans="1:7">
      <c r="A17" s="70" t="s">
        <v>58</v>
      </c>
      <c r="B17" s="23" t="s">
        <v>59</v>
      </c>
      <c r="C17" s="22" t="s">
        <v>41</v>
      </c>
      <c r="D17" s="22">
        <f>210+15</f>
        <v>225</v>
      </c>
      <c r="E17" s="64">
        <v>170</v>
      </c>
      <c r="F17" s="64">
        <f t="shared" si="0"/>
        <v>38250</v>
      </c>
      <c r="G17" s="26" t="s">
        <v>60</v>
      </c>
    </row>
    <row r="18" ht="22.55" customHeight="1" spans="1:7">
      <c r="A18" s="70" t="s">
        <v>61</v>
      </c>
      <c r="B18" s="23" t="s">
        <v>62</v>
      </c>
      <c r="C18" s="22"/>
      <c r="D18" s="22"/>
      <c r="E18" s="64"/>
      <c r="F18" s="64">
        <f>SUM(F19:F21)</f>
        <v>15600</v>
      </c>
      <c r="G18" s="26"/>
    </row>
    <row r="19" ht="24" spans="1:7">
      <c r="A19" s="70" t="s">
        <v>63</v>
      </c>
      <c r="B19" s="23" t="s">
        <v>64</v>
      </c>
      <c r="C19" s="22" t="s">
        <v>41</v>
      </c>
      <c r="D19" s="22">
        <v>40</v>
      </c>
      <c r="E19" s="64">
        <v>120</v>
      </c>
      <c r="F19" s="64">
        <f t="shared" si="0"/>
        <v>4800</v>
      </c>
      <c r="G19" s="26" t="s">
        <v>65</v>
      </c>
    </row>
    <row r="20" ht="22" customHeight="1" spans="1:7">
      <c r="A20" s="70" t="s">
        <v>66</v>
      </c>
      <c r="B20" s="23" t="s">
        <v>67</v>
      </c>
      <c r="C20" s="22" t="s">
        <v>41</v>
      </c>
      <c r="D20" s="22">
        <v>30</v>
      </c>
      <c r="E20" s="64">
        <f>E19</f>
        <v>120</v>
      </c>
      <c r="F20" s="64">
        <f t="shared" si="0"/>
        <v>3600</v>
      </c>
      <c r="G20" s="26" t="s">
        <v>68</v>
      </c>
    </row>
    <row r="21" ht="24" spans="1:7">
      <c r="A21" s="70" t="s">
        <v>69</v>
      </c>
      <c r="B21" s="23" t="s">
        <v>70</v>
      </c>
      <c r="C21" s="22" t="s">
        <v>41</v>
      </c>
      <c r="D21" s="22">
        <v>60</v>
      </c>
      <c r="E21" s="64">
        <f>E19</f>
        <v>120</v>
      </c>
      <c r="F21" s="64">
        <f t="shared" si="0"/>
        <v>7200</v>
      </c>
      <c r="G21" s="26" t="s">
        <v>71</v>
      </c>
    </row>
    <row r="22" ht="22.55" customHeight="1" spans="1:7">
      <c r="A22" s="42">
        <v>1.2</v>
      </c>
      <c r="B22" s="40" t="s">
        <v>72</v>
      </c>
      <c r="C22" s="42"/>
      <c r="D22" s="42"/>
      <c r="E22" s="19"/>
      <c r="F22" s="19">
        <f>F23+F29</f>
        <v>54615.8</v>
      </c>
      <c r="G22" s="92"/>
    </row>
    <row r="23" ht="22.55" customHeight="1" spans="1:7">
      <c r="A23" s="42" t="s">
        <v>73</v>
      </c>
      <c r="B23" s="40" t="s">
        <v>74</v>
      </c>
      <c r="C23" s="71"/>
      <c r="D23" s="71"/>
      <c r="E23" s="72"/>
      <c r="F23" s="19">
        <f>SUM(F24:F28)</f>
        <v>24431.2</v>
      </c>
      <c r="G23" s="93"/>
    </row>
    <row r="24" ht="24" spans="1:7">
      <c r="A24" s="70" t="s">
        <v>75</v>
      </c>
      <c r="B24" s="23" t="s">
        <v>76</v>
      </c>
      <c r="C24" s="22" t="s">
        <v>77</v>
      </c>
      <c r="D24" s="22">
        <v>50</v>
      </c>
      <c r="E24" s="64">
        <v>60</v>
      </c>
      <c r="F24" s="64">
        <f t="shared" si="0"/>
        <v>3000</v>
      </c>
      <c r="G24" s="26" t="s">
        <v>78</v>
      </c>
    </row>
    <row r="25" ht="96" spans="1:7">
      <c r="A25" s="70" t="s">
        <v>79</v>
      </c>
      <c r="B25" s="23" t="s">
        <v>80</v>
      </c>
      <c r="C25" s="22" t="s">
        <v>81</v>
      </c>
      <c r="D25" s="22">
        <v>1</v>
      </c>
      <c r="E25" s="64">
        <v>1885</v>
      </c>
      <c r="F25" s="64">
        <f t="shared" si="0"/>
        <v>1885</v>
      </c>
      <c r="G25" s="26" t="s">
        <v>82</v>
      </c>
    </row>
    <row r="26" ht="48" spans="1:7">
      <c r="A26" s="70" t="s">
        <v>83</v>
      </c>
      <c r="B26" s="23" t="s">
        <v>84</v>
      </c>
      <c r="C26" s="22" t="s">
        <v>77</v>
      </c>
      <c r="D26" s="22">
        <v>2</v>
      </c>
      <c r="E26" s="64">
        <v>636.47</v>
      </c>
      <c r="F26" s="64">
        <f t="shared" si="0"/>
        <v>1272.94</v>
      </c>
      <c r="G26" s="26" t="s">
        <v>85</v>
      </c>
    </row>
    <row r="27" ht="48" spans="1:7">
      <c r="A27" s="70" t="s">
        <v>86</v>
      </c>
      <c r="B27" s="23" t="s">
        <v>87</v>
      </c>
      <c r="C27" s="22" t="s">
        <v>77</v>
      </c>
      <c r="D27" s="22">
        <v>16</v>
      </c>
      <c r="E27" s="64">
        <v>413.79</v>
      </c>
      <c r="F27" s="64">
        <f t="shared" si="0"/>
        <v>6620.64</v>
      </c>
      <c r="G27" s="26" t="s">
        <v>88</v>
      </c>
    </row>
    <row r="28" ht="84" spans="1:7">
      <c r="A28" s="70" t="s">
        <v>89</v>
      </c>
      <c r="B28" s="23" t="s">
        <v>90</v>
      </c>
      <c r="C28" s="22" t="s">
        <v>91</v>
      </c>
      <c r="D28" s="22">
        <v>2</v>
      </c>
      <c r="E28" s="64">
        <v>5826.31</v>
      </c>
      <c r="F28" s="64">
        <f t="shared" si="0"/>
        <v>11652.62</v>
      </c>
      <c r="G28" s="26" t="s">
        <v>92</v>
      </c>
    </row>
    <row r="29" ht="22.55" customHeight="1" spans="1:7">
      <c r="A29" s="42" t="s">
        <v>93</v>
      </c>
      <c r="B29" s="40" t="s">
        <v>94</v>
      </c>
      <c r="C29" s="94"/>
      <c r="D29" s="94"/>
      <c r="E29" s="95"/>
      <c r="F29" s="19">
        <f>SUM(F30:F34)</f>
        <v>30184.6</v>
      </c>
      <c r="G29" s="96"/>
    </row>
    <row r="30" ht="120" spans="1:7">
      <c r="A30" s="70" t="s">
        <v>95</v>
      </c>
      <c r="B30" s="23" t="s">
        <v>76</v>
      </c>
      <c r="C30" s="22" t="s">
        <v>77</v>
      </c>
      <c r="D30" s="22">
        <v>50</v>
      </c>
      <c r="E30" s="64">
        <f>E24</f>
        <v>60</v>
      </c>
      <c r="F30" s="64">
        <f t="shared" si="0"/>
        <v>3000</v>
      </c>
      <c r="G30" s="26" t="s">
        <v>96</v>
      </c>
    </row>
    <row r="31" ht="96" spans="1:7">
      <c r="A31" s="70" t="s">
        <v>97</v>
      </c>
      <c r="B31" s="23" t="s">
        <v>80</v>
      </c>
      <c r="C31" s="22" t="s">
        <v>81</v>
      </c>
      <c r="D31" s="22">
        <v>1</v>
      </c>
      <c r="E31" s="64">
        <f>E25</f>
        <v>1885</v>
      </c>
      <c r="F31" s="64">
        <f t="shared" si="0"/>
        <v>1885</v>
      </c>
      <c r="G31" s="26" t="s">
        <v>98</v>
      </c>
    </row>
    <row r="32" ht="48" spans="1:7">
      <c r="A32" s="70" t="s">
        <v>99</v>
      </c>
      <c r="B32" s="23" t="s">
        <v>84</v>
      </c>
      <c r="C32" s="22" t="s">
        <v>77</v>
      </c>
      <c r="D32" s="22">
        <v>2</v>
      </c>
      <c r="E32" s="64">
        <f>E26</f>
        <v>636.47</v>
      </c>
      <c r="F32" s="64">
        <f t="shared" si="0"/>
        <v>1272.94</v>
      </c>
      <c r="G32" s="26" t="s">
        <v>100</v>
      </c>
    </row>
    <row r="33" ht="48" spans="1:7">
      <c r="A33" s="70" t="s">
        <v>101</v>
      </c>
      <c r="B33" s="23" t="s">
        <v>87</v>
      </c>
      <c r="C33" s="22" t="s">
        <v>77</v>
      </c>
      <c r="D33" s="22">
        <v>28</v>
      </c>
      <c r="E33" s="64">
        <f>E27</f>
        <v>413.79</v>
      </c>
      <c r="F33" s="64">
        <f t="shared" si="0"/>
        <v>11586.12</v>
      </c>
      <c r="G33" s="26" t="s">
        <v>102</v>
      </c>
    </row>
    <row r="34" ht="84" spans="1:7">
      <c r="A34" s="70" t="s">
        <v>103</v>
      </c>
      <c r="B34" s="23" t="s">
        <v>90</v>
      </c>
      <c r="C34" s="22" t="s">
        <v>91</v>
      </c>
      <c r="D34" s="22">
        <v>2</v>
      </c>
      <c r="E34" s="64">
        <v>6220.27</v>
      </c>
      <c r="F34" s="64">
        <f t="shared" si="0"/>
        <v>12440.54</v>
      </c>
      <c r="G34" s="26" t="s">
        <v>104</v>
      </c>
    </row>
    <row r="35" ht="23.25" customHeight="1" spans="1:7">
      <c r="A35" s="82"/>
      <c r="B35" s="83" t="s">
        <v>16</v>
      </c>
      <c r="C35" s="82"/>
      <c r="D35" s="82"/>
      <c r="E35" s="84"/>
      <c r="F35" s="84">
        <f>F5</f>
        <v>465670.99</v>
      </c>
      <c r="G35" s="85"/>
    </row>
    <row r="36" ht="22.55" customHeight="1" spans="1:7">
      <c r="A36" s="79"/>
      <c r="B36" s="79"/>
      <c r="C36" s="79"/>
      <c r="D36" s="79"/>
      <c r="E36" s="80"/>
      <c r="F36" s="80"/>
      <c r="G36" s="79"/>
    </row>
    <row r="37" ht="23.25" customHeight="1" spans="1:7">
      <c r="A37" s="4"/>
      <c r="B37" s="4"/>
      <c r="C37" s="5"/>
      <c r="D37" s="5"/>
      <c r="E37" s="81"/>
      <c r="F37" s="7"/>
      <c r="G37" s="6"/>
    </row>
  </sheetData>
  <mergeCells count="8">
    <mergeCell ref="B1:C1"/>
    <mergeCell ref="D1:G1"/>
    <mergeCell ref="A2:G2"/>
    <mergeCell ref="A3:E3"/>
    <mergeCell ref="F3:G3"/>
    <mergeCell ref="A37:B37"/>
    <mergeCell ref="C37:E37"/>
    <mergeCell ref="F37:G37"/>
  </mergeCells>
  <pageMargins left="0.590277777777778" right="0.393055555555556" top="0.393055555555556" bottom="0.472222222222222" header="0" footer="0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="115" zoomScaleNormal="100" workbookViewId="0">
      <selection activeCell="J24" sqref="J24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22.352380952381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6" t="s">
        <v>2</v>
      </c>
      <c r="B4" s="16" t="s">
        <v>19</v>
      </c>
      <c r="C4" s="16" t="s">
        <v>20</v>
      </c>
      <c r="D4" s="16" t="s">
        <v>21</v>
      </c>
      <c r="E4" s="17" t="s">
        <v>22</v>
      </c>
      <c r="F4" s="17" t="s">
        <v>23</v>
      </c>
      <c r="G4" s="16" t="s">
        <v>24</v>
      </c>
    </row>
    <row r="5" s="1" customFormat="1" ht="32" customHeight="1" spans="1:8">
      <c r="A5" s="16">
        <v>2</v>
      </c>
      <c r="B5" s="16" t="s">
        <v>9</v>
      </c>
      <c r="C5" s="16"/>
      <c r="D5" s="16"/>
      <c r="E5" s="17"/>
      <c r="F5" s="17">
        <f>F6+F8+F11+F21+F26+F27</f>
        <v>171301.72</v>
      </c>
      <c r="G5" s="18" t="s">
        <v>105</v>
      </c>
      <c r="H5" s="21"/>
    </row>
    <row r="6" s="1" customFormat="1" ht="23.25" customHeight="1" spans="1:8">
      <c r="A6" s="42">
        <v>2.1</v>
      </c>
      <c r="B6" s="40" t="s">
        <v>106</v>
      </c>
      <c r="C6" s="42"/>
      <c r="D6" s="42"/>
      <c r="E6" s="19"/>
      <c r="F6" s="19">
        <f>SUM(F7)</f>
        <v>25039</v>
      </c>
      <c r="G6" s="69" t="s">
        <v>107</v>
      </c>
      <c r="H6" s="21"/>
    </row>
    <row r="7" ht="48" spans="1:8">
      <c r="A7" s="70" t="s">
        <v>108</v>
      </c>
      <c r="B7" s="23" t="s">
        <v>109</v>
      </c>
      <c r="C7" s="23" t="s">
        <v>35</v>
      </c>
      <c r="D7" s="23">
        <v>10</v>
      </c>
      <c r="E7" s="39">
        <v>2503.9</v>
      </c>
      <c r="F7" s="39">
        <f t="shared" ref="F7:F10" si="0">E7*D7</f>
        <v>25039</v>
      </c>
      <c r="G7" s="26" t="s">
        <v>110</v>
      </c>
      <c r="H7" s="25"/>
    </row>
    <row r="8" s="1" customFormat="1" ht="23.25" customHeight="1" spans="1:8">
      <c r="A8" s="42">
        <v>2.2</v>
      </c>
      <c r="B8" s="40" t="s">
        <v>111</v>
      </c>
      <c r="C8" s="42"/>
      <c r="D8" s="42"/>
      <c r="E8" s="19"/>
      <c r="F8" s="19">
        <f>SUM(F9:F10)</f>
        <v>102719</v>
      </c>
      <c r="G8" s="69" t="s">
        <v>107</v>
      </c>
      <c r="H8" s="21"/>
    </row>
    <row r="9" ht="24.75" spans="1:8">
      <c r="A9" s="70" t="s">
        <v>112</v>
      </c>
      <c r="B9" s="23" t="s">
        <v>113</v>
      </c>
      <c r="C9" s="23" t="s">
        <v>51</v>
      </c>
      <c r="D9" s="23">
        <v>1704</v>
      </c>
      <c r="E9" s="39">
        <v>45</v>
      </c>
      <c r="F9" s="39">
        <f t="shared" si="0"/>
        <v>76680</v>
      </c>
      <c r="G9" s="26" t="s">
        <v>114</v>
      </c>
    </row>
    <row r="10" ht="60" spans="1:8">
      <c r="A10" s="70" t="s">
        <v>115</v>
      </c>
      <c r="B10" s="23" t="s">
        <v>116</v>
      </c>
      <c r="C10" s="23" t="s">
        <v>35</v>
      </c>
      <c r="D10" s="23">
        <v>10</v>
      </c>
      <c r="E10" s="39">
        <v>2603.9</v>
      </c>
      <c r="F10" s="39">
        <f t="shared" si="0"/>
        <v>26039</v>
      </c>
      <c r="G10" s="26" t="s">
        <v>117</v>
      </c>
    </row>
    <row r="11" s="1" customFormat="1" ht="22.55" customHeight="1" spans="1:8">
      <c r="A11" s="42">
        <v>2.3</v>
      </c>
      <c r="B11" s="40" t="s">
        <v>118</v>
      </c>
      <c r="C11" s="42"/>
      <c r="D11" s="42"/>
      <c r="E11" s="19"/>
      <c r="F11" s="19">
        <f>SUM(F12:F20)</f>
        <v>22201.36</v>
      </c>
      <c r="G11" s="57"/>
      <c r="H11" s="21"/>
    </row>
    <row r="12" ht="36" spans="1:8">
      <c r="A12" s="70" t="s">
        <v>119</v>
      </c>
      <c r="B12" s="23" t="s">
        <v>120</v>
      </c>
      <c r="C12" s="23" t="s">
        <v>121</v>
      </c>
      <c r="D12" s="23">
        <v>3</v>
      </c>
      <c r="E12" s="39">
        <v>300</v>
      </c>
      <c r="F12" s="39">
        <f t="shared" ref="F12:F20" si="1">E12*D12</f>
        <v>900</v>
      </c>
      <c r="G12" s="26" t="s">
        <v>122</v>
      </c>
    </row>
    <row r="13" ht="24.75" spans="1:8">
      <c r="A13" s="70" t="s">
        <v>123</v>
      </c>
      <c r="B13" s="23" t="s">
        <v>124</v>
      </c>
      <c r="C13" s="23" t="s">
        <v>121</v>
      </c>
      <c r="D13" s="23">
        <v>6</v>
      </c>
      <c r="E13" s="39">
        <v>106.3</v>
      </c>
      <c r="F13" s="39">
        <f t="shared" si="1"/>
        <v>637.8</v>
      </c>
      <c r="G13" s="26" t="s">
        <v>125</v>
      </c>
    </row>
    <row r="14" ht="27" spans="1:8">
      <c r="A14" s="70" t="s">
        <v>126</v>
      </c>
      <c r="B14" s="23" t="s">
        <v>127</v>
      </c>
      <c r="C14" s="23" t="s">
        <v>128</v>
      </c>
      <c r="D14" s="23">
        <v>130</v>
      </c>
      <c r="E14" s="39">
        <v>10.18</v>
      </c>
      <c r="F14" s="39">
        <f t="shared" si="1"/>
        <v>1323.4</v>
      </c>
      <c r="G14" s="26" t="s">
        <v>129</v>
      </c>
    </row>
    <row r="15" ht="27" spans="1:8">
      <c r="A15" s="70" t="s">
        <v>130</v>
      </c>
      <c r="B15" s="23" t="s">
        <v>131</v>
      </c>
      <c r="C15" s="23" t="s">
        <v>128</v>
      </c>
      <c r="D15" s="23">
        <v>60</v>
      </c>
      <c r="E15" s="39">
        <v>11.34</v>
      </c>
      <c r="F15" s="39">
        <f t="shared" si="1"/>
        <v>680.4</v>
      </c>
      <c r="G15" s="26" t="s">
        <v>132</v>
      </c>
    </row>
    <row r="16" ht="36" spans="1:8">
      <c r="A16" s="70" t="s">
        <v>133</v>
      </c>
      <c r="B16" s="23" t="s">
        <v>134</v>
      </c>
      <c r="C16" s="23" t="s">
        <v>135</v>
      </c>
      <c r="D16" s="23">
        <v>40</v>
      </c>
      <c r="E16" s="39">
        <v>212.55</v>
      </c>
      <c r="F16" s="39">
        <f t="shared" si="1"/>
        <v>8502</v>
      </c>
      <c r="G16" s="26" t="s">
        <v>136</v>
      </c>
    </row>
    <row r="17" ht="36" spans="1:8">
      <c r="A17" s="70" t="s">
        <v>137</v>
      </c>
      <c r="B17" s="23" t="s">
        <v>138</v>
      </c>
      <c r="C17" s="23" t="s">
        <v>139</v>
      </c>
      <c r="D17" s="23">
        <v>3</v>
      </c>
      <c r="E17" s="39">
        <v>393.32</v>
      </c>
      <c r="F17" s="39">
        <f t="shared" si="1"/>
        <v>1179.96</v>
      </c>
      <c r="G17" s="26" t="s">
        <v>140</v>
      </c>
    </row>
    <row r="18" ht="24" spans="1:8">
      <c r="A18" s="70" t="s">
        <v>141</v>
      </c>
      <c r="B18" s="23" t="s">
        <v>142</v>
      </c>
      <c r="C18" s="23" t="s">
        <v>128</v>
      </c>
      <c r="D18" s="23">
        <v>210</v>
      </c>
      <c r="E18" s="39">
        <v>8.72</v>
      </c>
      <c r="F18" s="39">
        <f t="shared" si="1"/>
        <v>1831.2</v>
      </c>
      <c r="G18" s="26" t="s">
        <v>143</v>
      </c>
    </row>
    <row r="19" ht="24" spans="1:8">
      <c r="A19" s="70" t="s">
        <v>144</v>
      </c>
      <c r="B19" s="23" t="s">
        <v>145</v>
      </c>
      <c r="C19" s="23" t="s">
        <v>146</v>
      </c>
      <c r="D19" s="23">
        <v>24</v>
      </c>
      <c r="E19" s="39">
        <v>200</v>
      </c>
      <c r="F19" s="39">
        <f t="shared" si="1"/>
        <v>4800</v>
      </c>
      <c r="G19" s="26" t="s">
        <v>147</v>
      </c>
    </row>
    <row r="20" ht="36" spans="1:8">
      <c r="A20" s="70" t="s">
        <v>148</v>
      </c>
      <c r="B20" s="23" t="s">
        <v>149</v>
      </c>
      <c r="C20" s="23" t="s">
        <v>135</v>
      </c>
      <c r="D20" s="23">
        <v>30</v>
      </c>
      <c r="E20" s="39">
        <v>78.22</v>
      </c>
      <c r="F20" s="39">
        <f t="shared" si="1"/>
        <v>2346.6</v>
      </c>
      <c r="G20" s="26" t="s">
        <v>150</v>
      </c>
    </row>
    <row r="21" s="1" customFormat="1" ht="22.55" customHeight="1" spans="1:8">
      <c r="A21" s="42">
        <v>2.4</v>
      </c>
      <c r="B21" s="40" t="s">
        <v>151</v>
      </c>
      <c r="C21" s="71"/>
      <c r="D21" s="71"/>
      <c r="E21" s="72"/>
      <c r="F21" s="19">
        <f>SUM(F22:F25)</f>
        <v>4342.36</v>
      </c>
      <c r="G21" s="69" t="s">
        <v>152</v>
      </c>
      <c r="H21" s="21"/>
    </row>
    <row r="22" ht="24" spans="1:8">
      <c r="A22" s="70" t="s">
        <v>153</v>
      </c>
      <c r="B22" s="73" t="s">
        <v>154</v>
      </c>
      <c r="C22" s="73" t="s">
        <v>51</v>
      </c>
      <c r="D22" s="23">
        <v>3</v>
      </c>
      <c r="E22" s="39">
        <v>41.88</v>
      </c>
      <c r="F22" s="39">
        <f t="shared" ref="F22:F25" si="2">E22*D22</f>
        <v>125.64</v>
      </c>
      <c r="G22" s="26" t="s">
        <v>155</v>
      </c>
    </row>
    <row r="23" ht="24" spans="1:8">
      <c r="A23" s="70" t="s">
        <v>156</v>
      </c>
      <c r="B23" s="73" t="s">
        <v>157</v>
      </c>
      <c r="C23" s="73" t="s">
        <v>51</v>
      </c>
      <c r="D23" s="23">
        <v>6</v>
      </c>
      <c r="E23" s="39">
        <v>36.12</v>
      </c>
      <c r="F23" s="39">
        <f t="shared" si="2"/>
        <v>216.72</v>
      </c>
      <c r="G23" s="26" t="s">
        <v>155</v>
      </c>
    </row>
    <row r="24" ht="22" customHeight="1" spans="1:8">
      <c r="A24" s="70" t="s">
        <v>158</v>
      </c>
      <c r="B24" s="73" t="s">
        <v>159</v>
      </c>
      <c r="C24" s="73" t="s">
        <v>41</v>
      </c>
      <c r="D24" s="23">
        <v>25</v>
      </c>
      <c r="E24" s="39">
        <v>120</v>
      </c>
      <c r="F24" s="39">
        <f t="shared" si="2"/>
        <v>3000</v>
      </c>
      <c r="G24" s="26" t="s">
        <v>160</v>
      </c>
    </row>
    <row r="25" ht="19" customHeight="1" spans="1:8">
      <c r="A25" s="70" t="s">
        <v>161</v>
      </c>
      <c r="B25" s="73" t="s">
        <v>162</v>
      </c>
      <c r="C25" s="73" t="s">
        <v>146</v>
      </c>
      <c r="D25" s="23">
        <v>5</v>
      </c>
      <c r="E25" s="39">
        <v>200</v>
      </c>
      <c r="F25" s="39">
        <f t="shared" si="2"/>
        <v>1000</v>
      </c>
      <c r="G25" s="26" t="s">
        <v>163</v>
      </c>
    </row>
    <row r="26" ht="72" spans="1:8">
      <c r="A26" s="56">
        <v>2.5</v>
      </c>
      <c r="B26" s="40" t="s">
        <v>164</v>
      </c>
      <c r="C26" s="40" t="s">
        <v>165</v>
      </c>
      <c r="D26" s="40">
        <v>1</v>
      </c>
      <c r="E26" s="41">
        <v>5000</v>
      </c>
      <c r="F26" s="41">
        <v>5000</v>
      </c>
      <c r="G26" s="74" t="s">
        <v>166</v>
      </c>
    </row>
    <row r="27" ht="48" spans="1:8">
      <c r="A27" s="56">
        <v>2.6</v>
      </c>
      <c r="B27" s="40" t="s">
        <v>167</v>
      </c>
      <c r="C27" s="40" t="s">
        <v>165</v>
      </c>
      <c r="D27" s="40">
        <v>1</v>
      </c>
      <c r="E27" s="41">
        <v>12000</v>
      </c>
      <c r="F27" s="41">
        <f>E27*D27</f>
        <v>12000</v>
      </c>
      <c r="G27" s="74" t="s">
        <v>168</v>
      </c>
    </row>
    <row r="28" ht="23.25" customHeight="1" spans="1:8">
      <c r="A28" s="82"/>
      <c r="B28" s="83" t="s">
        <v>16</v>
      </c>
      <c r="C28" s="82"/>
      <c r="D28" s="82"/>
      <c r="E28" s="84"/>
      <c r="F28" s="84">
        <f>F5</f>
        <v>171301.72</v>
      </c>
      <c r="G28" s="85"/>
    </row>
  </sheetData>
  <mergeCells count="5">
    <mergeCell ref="B1:C1"/>
    <mergeCell ref="D1:G1"/>
    <mergeCell ref="A2:G2"/>
    <mergeCell ref="A3:E3"/>
    <mergeCell ref="F3:G3"/>
  </mergeCells>
  <pageMargins left="0.590277777777778" right="0.393055555555556" top="0.393055555555556" bottom="0.472222222222222" header="0" footer="0"/>
  <pageSetup paperSize="9" scale="8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view="pageBreakPreview" zoomScale="115" zoomScaleNormal="100" workbookViewId="0">
      <selection activeCell="A2" sqref="A2:G2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8.2571428571429" style="2" customWidth="1"/>
    <col min="6" max="6" width="27.447619047619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6" t="s">
        <v>2</v>
      </c>
      <c r="B4" s="16" t="s">
        <v>19</v>
      </c>
      <c r="C4" s="16" t="s">
        <v>20</v>
      </c>
      <c r="D4" s="16" t="s">
        <v>21</v>
      </c>
      <c r="E4" s="17" t="s">
        <v>22</v>
      </c>
      <c r="F4" s="17" t="s">
        <v>23</v>
      </c>
      <c r="G4" s="16" t="s">
        <v>24</v>
      </c>
    </row>
    <row r="5" s="1" customFormat="1" ht="31" customHeight="1" spans="1:8">
      <c r="A5" s="16">
        <v>3</v>
      </c>
      <c r="B5" s="16" t="s">
        <v>10</v>
      </c>
      <c r="C5" s="16"/>
      <c r="D5" s="16"/>
      <c r="E5" s="17"/>
      <c r="F5" s="17">
        <f>F6+F29+F52</f>
        <v>1322743.52</v>
      </c>
      <c r="G5" s="18" t="s">
        <v>25</v>
      </c>
      <c r="H5" s="21"/>
    </row>
    <row r="6" s="1" customFormat="1" ht="36" spans="1:8">
      <c r="A6" s="42">
        <v>3.1</v>
      </c>
      <c r="B6" s="40" t="s">
        <v>169</v>
      </c>
      <c r="C6" s="42"/>
      <c r="D6" s="42"/>
      <c r="E6" s="19"/>
      <c r="F6" s="19">
        <f>F7+F9+F12+F22+F27+F28</f>
        <v>421523.54</v>
      </c>
      <c r="G6" s="69" t="s">
        <v>170</v>
      </c>
      <c r="H6" s="21"/>
    </row>
    <row r="7" s="1" customFormat="1" ht="23.25" customHeight="1" spans="1:8">
      <c r="A7" s="42" t="s">
        <v>171</v>
      </c>
      <c r="B7" s="40" t="s">
        <v>106</v>
      </c>
      <c r="C7" s="42"/>
      <c r="D7" s="42"/>
      <c r="E7" s="19"/>
      <c r="F7" s="19">
        <f>F8</f>
        <v>66637.8</v>
      </c>
      <c r="G7" s="69"/>
      <c r="H7" s="21"/>
    </row>
    <row r="8" ht="48" spans="1:8">
      <c r="A8" s="70" t="s">
        <v>172</v>
      </c>
      <c r="B8" s="23" t="s">
        <v>173</v>
      </c>
      <c r="C8" s="23" t="s">
        <v>35</v>
      </c>
      <c r="D8" s="23">
        <v>10</v>
      </c>
      <c r="E8" s="39">
        <v>6663.78</v>
      </c>
      <c r="F8" s="39">
        <f t="shared" ref="F8:F11" si="0">E8*D8</f>
        <v>66637.8</v>
      </c>
      <c r="G8" s="26" t="s">
        <v>174</v>
      </c>
      <c r="H8" s="25"/>
    </row>
    <row r="9" s="1" customFormat="1" ht="23.25" customHeight="1" spans="1:8">
      <c r="A9" s="42" t="s">
        <v>175</v>
      </c>
      <c r="B9" s="40" t="s">
        <v>111</v>
      </c>
      <c r="C9" s="42"/>
      <c r="D9" s="42"/>
      <c r="E9" s="19"/>
      <c r="F9" s="19">
        <f>SUM(F10:F11)</f>
        <v>249507.8</v>
      </c>
      <c r="G9" s="69" t="s">
        <v>176</v>
      </c>
      <c r="H9" s="21"/>
    </row>
    <row r="10" ht="48" spans="1:8">
      <c r="A10" s="70" t="s">
        <v>177</v>
      </c>
      <c r="B10" s="23" t="s">
        <v>113</v>
      </c>
      <c r="C10" s="23" t="s">
        <v>51</v>
      </c>
      <c r="D10" s="23">
        <v>3986</v>
      </c>
      <c r="E10" s="39">
        <f>'南副坝日常维护-分类分项工程量清单计价表'!E9</f>
        <v>45</v>
      </c>
      <c r="F10" s="39">
        <f t="shared" si="0"/>
        <v>179370</v>
      </c>
      <c r="G10" s="26" t="s">
        <v>178</v>
      </c>
    </row>
    <row r="11" ht="72" spans="1:8">
      <c r="A11" s="70" t="s">
        <v>179</v>
      </c>
      <c r="B11" s="23" t="s">
        <v>180</v>
      </c>
      <c r="C11" s="23" t="s">
        <v>35</v>
      </c>
      <c r="D11" s="23">
        <v>10</v>
      </c>
      <c r="E11" s="39">
        <v>7013.78</v>
      </c>
      <c r="F11" s="39">
        <f t="shared" si="0"/>
        <v>70137.8</v>
      </c>
      <c r="G11" s="26" t="s">
        <v>181</v>
      </c>
    </row>
    <row r="12" s="1" customFormat="1" ht="22.55" customHeight="1" spans="1:8">
      <c r="A12" s="42" t="s">
        <v>182</v>
      </c>
      <c r="B12" s="40" t="s">
        <v>118</v>
      </c>
      <c r="C12" s="42"/>
      <c r="D12" s="42"/>
      <c r="E12" s="19"/>
      <c r="F12" s="19">
        <f>SUM(F13:F21)</f>
        <v>60374.34</v>
      </c>
      <c r="G12" s="57"/>
      <c r="H12" s="21"/>
    </row>
    <row r="13" ht="36" spans="1:8">
      <c r="A13" s="70" t="s">
        <v>183</v>
      </c>
      <c r="B13" s="23" t="s">
        <v>120</v>
      </c>
      <c r="C13" s="23" t="s">
        <v>121</v>
      </c>
      <c r="D13" s="23">
        <v>2</v>
      </c>
      <c r="E13" s="39">
        <v>450</v>
      </c>
      <c r="F13" s="39">
        <f t="shared" ref="F13:F27" si="1">E13*D13</f>
        <v>900</v>
      </c>
      <c r="G13" s="26" t="s">
        <v>184</v>
      </c>
    </row>
    <row r="14" ht="24.75" spans="1:8">
      <c r="A14" s="70" t="s">
        <v>185</v>
      </c>
      <c r="B14" s="23" t="s">
        <v>124</v>
      </c>
      <c r="C14" s="23" t="s">
        <v>121</v>
      </c>
      <c r="D14" s="23">
        <v>14</v>
      </c>
      <c r="E14" s="39">
        <f>'南副坝日常维护-分类分项工程量清单计价表'!E13</f>
        <v>106.3</v>
      </c>
      <c r="F14" s="39">
        <f t="shared" si="1"/>
        <v>1488.2</v>
      </c>
      <c r="G14" s="26" t="s">
        <v>125</v>
      </c>
    </row>
    <row r="15" ht="27" spans="1:8">
      <c r="A15" s="70" t="s">
        <v>186</v>
      </c>
      <c r="B15" s="23" t="s">
        <v>127</v>
      </c>
      <c r="C15" s="23" t="s">
        <v>128</v>
      </c>
      <c r="D15" s="23">
        <v>900</v>
      </c>
      <c r="E15" s="39">
        <f>'南副坝日常维护-分类分项工程量清单计价表'!E14</f>
        <v>10.18</v>
      </c>
      <c r="F15" s="39">
        <f t="shared" si="1"/>
        <v>9162</v>
      </c>
      <c r="G15" s="26" t="s">
        <v>129</v>
      </c>
    </row>
    <row r="16" ht="27" spans="1:8">
      <c r="A16" s="70" t="s">
        <v>187</v>
      </c>
      <c r="B16" s="23" t="s">
        <v>131</v>
      </c>
      <c r="C16" s="23" t="s">
        <v>128</v>
      </c>
      <c r="D16" s="23">
        <v>750</v>
      </c>
      <c r="E16" s="39">
        <f>'南副坝日常维护-分类分项工程量清单计价表'!E15</f>
        <v>11.34</v>
      </c>
      <c r="F16" s="39">
        <f t="shared" si="1"/>
        <v>8505</v>
      </c>
      <c r="G16" s="26" t="s">
        <v>132</v>
      </c>
    </row>
    <row r="17" ht="36" spans="1:8">
      <c r="A17" s="70" t="s">
        <v>188</v>
      </c>
      <c r="B17" s="23" t="s">
        <v>134</v>
      </c>
      <c r="C17" s="23" t="s">
        <v>135</v>
      </c>
      <c r="D17" s="23">
        <v>130</v>
      </c>
      <c r="E17" s="39">
        <f>'南副坝日常维护-分类分项工程量清单计价表'!E16</f>
        <v>212.55</v>
      </c>
      <c r="F17" s="39">
        <f t="shared" si="1"/>
        <v>27631.5</v>
      </c>
      <c r="G17" s="26" t="s">
        <v>136</v>
      </c>
    </row>
    <row r="18" ht="36" spans="1:8">
      <c r="A18" s="70" t="s">
        <v>189</v>
      </c>
      <c r="B18" s="23" t="s">
        <v>138</v>
      </c>
      <c r="C18" s="23" t="s">
        <v>139</v>
      </c>
      <c r="D18" s="23">
        <v>2</v>
      </c>
      <c r="E18" s="39">
        <f>'南副坝日常维护-分类分项工程量清单计价表'!E17</f>
        <v>393.32</v>
      </c>
      <c r="F18" s="39">
        <f t="shared" si="1"/>
        <v>786.64</v>
      </c>
      <c r="G18" s="26" t="s">
        <v>140</v>
      </c>
    </row>
    <row r="19" ht="24" spans="1:8">
      <c r="A19" s="70" t="s">
        <v>190</v>
      </c>
      <c r="B19" s="23" t="s">
        <v>142</v>
      </c>
      <c r="C19" s="23" t="s">
        <v>128</v>
      </c>
      <c r="D19" s="23">
        <v>270</v>
      </c>
      <c r="E19" s="39">
        <f>'南副坝日常维护-分类分项工程量清单计价表'!E18</f>
        <v>8.72</v>
      </c>
      <c r="F19" s="39">
        <f t="shared" si="1"/>
        <v>2354.4</v>
      </c>
      <c r="G19" s="26" t="s">
        <v>143</v>
      </c>
    </row>
    <row r="20" ht="24" spans="1:8">
      <c r="A20" s="70" t="s">
        <v>191</v>
      </c>
      <c r="B20" s="23" t="s">
        <v>145</v>
      </c>
      <c r="C20" s="23" t="s">
        <v>146</v>
      </c>
      <c r="D20" s="23">
        <v>36</v>
      </c>
      <c r="E20" s="39">
        <f>'南副坝日常维护-分类分项工程量清单计价表'!E19</f>
        <v>200</v>
      </c>
      <c r="F20" s="39">
        <f t="shared" si="1"/>
        <v>7200</v>
      </c>
      <c r="G20" s="26" t="s">
        <v>147</v>
      </c>
    </row>
    <row r="21" ht="36" spans="1:8">
      <c r="A21" s="70" t="s">
        <v>192</v>
      </c>
      <c r="B21" s="23" t="s">
        <v>149</v>
      </c>
      <c r="C21" s="23" t="s">
        <v>135</v>
      </c>
      <c r="D21" s="23">
        <v>30</v>
      </c>
      <c r="E21" s="39">
        <f>'南副坝日常维护-分类分项工程量清单计价表'!E20</f>
        <v>78.22</v>
      </c>
      <c r="F21" s="39">
        <f t="shared" si="1"/>
        <v>2346.6</v>
      </c>
      <c r="G21" s="26" t="s">
        <v>150</v>
      </c>
    </row>
    <row r="22" s="1" customFormat="1" ht="22.55" customHeight="1" spans="1:8">
      <c r="A22" s="42" t="s">
        <v>193</v>
      </c>
      <c r="B22" s="40" t="s">
        <v>151</v>
      </c>
      <c r="C22" s="71"/>
      <c r="D22" s="23"/>
      <c r="E22" s="72"/>
      <c r="F22" s="19">
        <f>SUM(F23:F26)</f>
        <v>18203.6</v>
      </c>
      <c r="G22" s="69" t="s">
        <v>152</v>
      </c>
      <c r="H22" s="21"/>
    </row>
    <row r="23" ht="24" spans="1:8">
      <c r="A23" s="70" t="s">
        <v>194</v>
      </c>
      <c r="B23" s="73" t="s">
        <v>154</v>
      </c>
      <c r="C23" s="73" t="s">
        <v>51</v>
      </c>
      <c r="D23" s="23">
        <v>40</v>
      </c>
      <c r="E23" s="39">
        <f>'南副坝日常维护-分类分项工程量清单计价表'!E22</f>
        <v>41.88</v>
      </c>
      <c r="F23" s="39">
        <f t="shared" si="1"/>
        <v>1675.2</v>
      </c>
      <c r="G23" s="26" t="s">
        <v>155</v>
      </c>
    </row>
    <row r="24" ht="24" spans="1:8">
      <c r="A24" s="70" t="s">
        <v>195</v>
      </c>
      <c r="B24" s="73" t="s">
        <v>157</v>
      </c>
      <c r="C24" s="73" t="s">
        <v>51</v>
      </c>
      <c r="D24" s="23">
        <v>70</v>
      </c>
      <c r="E24" s="39">
        <f>'南副坝日常维护-分类分项工程量清单计价表'!E23</f>
        <v>36.12</v>
      </c>
      <c r="F24" s="39">
        <f t="shared" si="1"/>
        <v>2528.4</v>
      </c>
      <c r="G24" s="26" t="s">
        <v>155</v>
      </c>
    </row>
    <row r="25" ht="22" customHeight="1" spans="1:8">
      <c r="A25" s="70" t="s">
        <v>196</v>
      </c>
      <c r="B25" s="73" t="s">
        <v>159</v>
      </c>
      <c r="C25" s="73" t="s">
        <v>41</v>
      </c>
      <c r="D25" s="23">
        <v>50</v>
      </c>
      <c r="E25" s="39">
        <f>'南副坝日常维护-分类分项工程量清单计价表'!E24</f>
        <v>120</v>
      </c>
      <c r="F25" s="39">
        <f t="shared" si="1"/>
        <v>6000</v>
      </c>
      <c r="G25" s="26" t="s">
        <v>160</v>
      </c>
    </row>
    <row r="26" ht="19" customHeight="1" spans="1:8">
      <c r="A26" s="70" t="s">
        <v>197</v>
      </c>
      <c r="B26" s="73" t="s">
        <v>162</v>
      </c>
      <c r="C26" s="73" t="s">
        <v>146</v>
      </c>
      <c r="D26" s="23">
        <v>40</v>
      </c>
      <c r="E26" s="39">
        <f>'南副坝日常维护-分类分项工程量清单计价表'!E25</f>
        <v>200</v>
      </c>
      <c r="F26" s="39">
        <f t="shared" si="1"/>
        <v>8000</v>
      </c>
      <c r="G26" s="26" t="s">
        <v>163</v>
      </c>
    </row>
    <row r="27" ht="72" spans="1:8">
      <c r="A27" s="42" t="s">
        <v>198</v>
      </c>
      <c r="B27" s="40" t="s">
        <v>164</v>
      </c>
      <c r="C27" s="40" t="s">
        <v>165</v>
      </c>
      <c r="D27" s="40">
        <v>1</v>
      </c>
      <c r="E27" s="41">
        <v>10000</v>
      </c>
      <c r="F27" s="41">
        <f t="shared" si="1"/>
        <v>10000</v>
      </c>
      <c r="G27" s="74" t="s">
        <v>199</v>
      </c>
    </row>
    <row r="28" ht="48" spans="1:8">
      <c r="A28" s="42" t="s">
        <v>200</v>
      </c>
      <c r="B28" s="40" t="s">
        <v>167</v>
      </c>
      <c r="C28" s="40" t="s">
        <v>165</v>
      </c>
      <c r="D28" s="40">
        <v>1</v>
      </c>
      <c r="E28" s="41">
        <v>16800</v>
      </c>
      <c r="F28" s="41">
        <f t="shared" ref="F28:F34" si="2">E28*D28</f>
        <v>16800</v>
      </c>
      <c r="G28" s="74" t="s">
        <v>168</v>
      </c>
    </row>
    <row r="29" ht="36" spans="1:8">
      <c r="A29" s="42">
        <v>3.2</v>
      </c>
      <c r="B29" s="40" t="s">
        <v>201</v>
      </c>
      <c r="C29" s="42"/>
      <c r="D29" s="42"/>
      <c r="E29" s="19"/>
      <c r="F29" s="19">
        <f>F30+F32+F35+F45+F50+F51</f>
        <v>451913.54</v>
      </c>
      <c r="G29" s="69" t="s">
        <v>202</v>
      </c>
    </row>
    <row r="30" ht="13.5" spans="1:8">
      <c r="A30" s="42" t="s">
        <v>203</v>
      </c>
      <c r="B30" s="40" t="s">
        <v>106</v>
      </c>
      <c r="C30" s="42"/>
      <c r="D30" s="42"/>
      <c r="E30" s="19"/>
      <c r="F30" s="19">
        <f>F31</f>
        <v>69972</v>
      </c>
      <c r="G30" s="69"/>
    </row>
    <row r="31" ht="60" spans="1:8">
      <c r="A31" s="70" t="s">
        <v>204</v>
      </c>
      <c r="B31" s="23" t="s">
        <v>205</v>
      </c>
      <c r="C31" s="23" t="s">
        <v>35</v>
      </c>
      <c r="D31" s="23">
        <v>10</v>
      </c>
      <c r="E31" s="39">
        <v>6997.2</v>
      </c>
      <c r="F31" s="39">
        <f t="shared" si="2"/>
        <v>69972</v>
      </c>
      <c r="G31" s="26" t="s">
        <v>206</v>
      </c>
    </row>
    <row r="32" ht="24" spans="1:8">
      <c r="A32" s="42" t="s">
        <v>207</v>
      </c>
      <c r="B32" s="40" t="s">
        <v>111</v>
      </c>
      <c r="C32" s="42"/>
      <c r="D32" s="23"/>
      <c r="E32" s="19"/>
      <c r="F32" s="19">
        <f>SUM(F33:F34)</f>
        <v>270667</v>
      </c>
      <c r="G32" s="69" t="s">
        <v>176</v>
      </c>
    </row>
    <row r="33" ht="24" spans="1:7">
      <c r="A33" s="70" t="s">
        <v>208</v>
      </c>
      <c r="B33" s="23" t="s">
        <v>113</v>
      </c>
      <c r="C33" s="23" t="s">
        <v>51</v>
      </c>
      <c r="D33" s="23">
        <v>4371</v>
      </c>
      <c r="E33" s="39">
        <f>E10</f>
        <v>45</v>
      </c>
      <c r="F33" s="39">
        <f t="shared" si="2"/>
        <v>196695</v>
      </c>
      <c r="G33" s="26" t="s">
        <v>209</v>
      </c>
    </row>
    <row r="34" ht="72" spans="1:7">
      <c r="A34" s="70" t="s">
        <v>210</v>
      </c>
      <c r="B34" s="23" t="s">
        <v>180</v>
      </c>
      <c r="C34" s="23" t="s">
        <v>35</v>
      </c>
      <c r="D34" s="23">
        <v>10</v>
      </c>
      <c r="E34" s="39">
        <v>7397.2</v>
      </c>
      <c r="F34" s="39">
        <f t="shared" si="2"/>
        <v>73972</v>
      </c>
      <c r="G34" s="26" t="s">
        <v>211</v>
      </c>
    </row>
    <row r="35" ht="13.5" spans="1:7">
      <c r="A35" s="42" t="s">
        <v>212</v>
      </c>
      <c r="B35" s="40" t="s">
        <v>118</v>
      </c>
      <c r="C35" s="42"/>
      <c r="D35" s="23"/>
      <c r="E35" s="19"/>
      <c r="F35" s="19">
        <f>SUM(F36:F44)</f>
        <v>52909.74</v>
      </c>
      <c r="G35" s="57"/>
    </row>
    <row r="36" ht="36" spans="1:7">
      <c r="A36" s="70" t="s">
        <v>213</v>
      </c>
      <c r="B36" s="23" t="s">
        <v>120</v>
      </c>
      <c r="C36" s="23" t="s">
        <v>121</v>
      </c>
      <c r="D36" s="23">
        <v>2</v>
      </c>
      <c r="E36" s="39">
        <v>600</v>
      </c>
      <c r="F36" s="39">
        <f t="shared" ref="F36:F44" si="3">E36*D36</f>
        <v>1200</v>
      </c>
      <c r="G36" s="26" t="s">
        <v>214</v>
      </c>
    </row>
    <row r="37" ht="24.75" spans="1:7">
      <c r="A37" s="70" t="s">
        <v>215</v>
      </c>
      <c r="B37" s="23" t="s">
        <v>124</v>
      </c>
      <c r="C37" s="23" t="s">
        <v>121</v>
      </c>
      <c r="D37" s="23">
        <v>14</v>
      </c>
      <c r="E37" s="39">
        <f>E14</f>
        <v>106.3</v>
      </c>
      <c r="F37" s="39">
        <f t="shared" si="3"/>
        <v>1488.2</v>
      </c>
      <c r="G37" s="26" t="s">
        <v>125</v>
      </c>
    </row>
    <row r="38" ht="27" spans="1:7">
      <c r="A38" s="70" t="s">
        <v>216</v>
      </c>
      <c r="B38" s="23" t="s">
        <v>127</v>
      </c>
      <c r="C38" s="23" t="s">
        <v>128</v>
      </c>
      <c r="D38" s="23">
        <v>900</v>
      </c>
      <c r="E38" s="39">
        <f t="shared" ref="E38:E44" si="4">E15</f>
        <v>10.18</v>
      </c>
      <c r="F38" s="39">
        <f t="shared" si="3"/>
        <v>9162</v>
      </c>
      <c r="G38" s="26" t="s">
        <v>129</v>
      </c>
    </row>
    <row r="39" ht="27" spans="1:7">
      <c r="A39" s="70" t="s">
        <v>217</v>
      </c>
      <c r="B39" s="23" t="s">
        <v>131</v>
      </c>
      <c r="C39" s="23" t="s">
        <v>128</v>
      </c>
      <c r="D39" s="23">
        <v>300</v>
      </c>
      <c r="E39" s="39">
        <f t="shared" si="4"/>
        <v>11.34</v>
      </c>
      <c r="F39" s="39">
        <f t="shared" si="3"/>
        <v>3402</v>
      </c>
      <c r="G39" s="26" t="s">
        <v>132</v>
      </c>
    </row>
    <row r="40" ht="36" spans="1:7">
      <c r="A40" s="70" t="s">
        <v>218</v>
      </c>
      <c r="B40" s="23" t="s">
        <v>134</v>
      </c>
      <c r="C40" s="23" t="s">
        <v>135</v>
      </c>
      <c r="D40" s="23">
        <v>130</v>
      </c>
      <c r="E40" s="39">
        <f t="shared" si="4"/>
        <v>212.55</v>
      </c>
      <c r="F40" s="39">
        <f t="shared" si="3"/>
        <v>27631.5</v>
      </c>
      <c r="G40" s="26" t="s">
        <v>136</v>
      </c>
    </row>
    <row r="41" ht="36" spans="1:7">
      <c r="A41" s="70" t="s">
        <v>219</v>
      </c>
      <c r="B41" s="23" t="s">
        <v>138</v>
      </c>
      <c r="C41" s="23" t="s">
        <v>139</v>
      </c>
      <c r="D41" s="23">
        <v>2</v>
      </c>
      <c r="E41" s="39">
        <f t="shared" si="4"/>
        <v>393.32</v>
      </c>
      <c r="F41" s="39">
        <f t="shared" si="3"/>
        <v>786.64</v>
      </c>
      <c r="G41" s="26" t="s">
        <v>140</v>
      </c>
    </row>
    <row r="42" ht="24" spans="1:7">
      <c r="A42" s="70" t="s">
        <v>220</v>
      </c>
      <c r="B42" s="23" t="s">
        <v>142</v>
      </c>
      <c r="C42" s="23" t="s">
        <v>128</v>
      </c>
      <c r="D42" s="23">
        <v>240</v>
      </c>
      <c r="E42" s="39">
        <f t="shared" si="4"/>
        <v>8.72</v>
      </c>
      <c r="F42" s="39">
        <f t="shared" si="3"/>
        <v>2092.8</v>
      </c>
      <c r="G42" s="26" t="s">
        <v>143</v>
      </c>
    </row>
    <row r="43" ht="24" spans="1:7">
      <c r="A43" s="70" t="s">
        <v>221</v>
      </c>
      <c r="B43" s="23" t="s">
        <v>145</v>
      </c>
      <c r="C43" s="23" t="s">
        <v>146</v>
      </c>
      <c r="D43" s="23">
        <v>24</v>
      </c>
      <c r="E43" s="39">
        <f t="shared" si="4"/>
        <v>200</v>
      </c>
      <c r="F43" s="39">
        <f t="shared" si="3"/>
        <v>4800</v>
      </c>
      <c r="G43" s="26" t="s">
        <v>147</v>
      </c>
    </row>
    <row r="44" ht="36" spans="1:7">
      <c r="A44" s="70" t="s">
        <v>222</v>
      </c>
      <c r="B44" s="23" t="s">
        <v>149</v>
      </c>
      <c r="C44" s="23" t="s">
        <v>135</v>
      </c>
      <c r="D44" s="23">
        <v>30</v>
      </c>
      <c r="E44" s="39">
        <f t="shared" si="4"/>
        <v>78.22</v>
      </c>
      <c r="F44" s="39">
        <f t="shared" si="3"/>
        <v>2346.6</v>
      </c>
      <c r="G44" s="26" t="s">
        <v>150</v>
      </c>
    </row>
    <row r="45" ht="24" spans="1:7">
      <c r="A45" s="42" t="s">
        <v>223</v>
      </c>
      <c r="B45" s="40" t="s">
        <v>151</v>
      </c>
      <c r="C45" s="71"/>
      <c r="D45" s="23"/>
      <c r="E45" s="72"/>
      <c r="F45" s="19">
        <f>SUM(F46:F49)</f>
        <v>27364.8</v>
      </c>
      <c r="G45" s="69" t="s">
        <v>152</v>
      </c>
    </row>
    <row r="46" ht="24" spans="1:7">
      <c r="A46" s="70" t="s">
        <v>224</v>
      </c>
      <c r="B46" s="73" t="s">
        <v>154</v>
      </c>
      <c r="C46" s="73" t="s">
        <v>51</v>
      </c>
      <c r="D46" s="23">
        <v>40</v>
      </c>
      <c r="E46" s="39">
        <f>E23</f>
        <v>41.88</v>
      </c>
      <c r="F46" s="39">
        <f t="shared" ref="F46:F50" si="5">E46*D46</f>
        <v>1675.2</v>
      </c>
      <c r="G46" s="26" t="s">
        <v>155</v>
      </c>
    </row>
    <row r="47" ht="24" spans="1:7">
      <c r="A47" s="70" t="s">
        <v>225</v>
      </c>
      <c r="B47" s="73" t="s">
        <v>157</v>
      </c>
      <c r="C47" s="73" t="s">
        <v>51</v>
      </c>
      <c r="D47" s="23">
        <v>80</v>
      </c>
      <c r="E47" s="39">
        <f>E24</f>
        <v>36.12</v>
      </c>
      <c r="F47" s="39">
        <f t="shared" si="5"/>
        <v>2889.6</v>
      </c>
      <c r="G47" s="26" t="s">
        <v>155</v>
      </c>
    </row>
    <row r="48" ht="15" spans="1:7">
      <c r="A48" s="70" t="s">
        <v>226</v>
      </c>
      <c r="B48" s="73" t="s">
        <v>159</v>
      </c>
      <c r="C48" s="73" t="s">
        <v>41</v>
      </c>
      <c r="D48" s="23">
        <v>90</v>
      </c>
      <c r="E48" s="39">
        <f>E25</f>
        <v>120</v>
      </c>
      <c r="F48" s="39">
        <f t="shared" si="5"/>
        <v>10800</v>
      </c>
      <c r="G48" s="26" t="s">
        <v>160</v>
      </c>
    </row>
    <row r="49" ht="15" spans="1:8">
      <c r="A49" s="70" t="s">
        <v>227</v>
      </c>
      <c r="B49" s="73" t="s">
        <v>162</v>
      </c>
      <c r="C49" s="73" t="s">
        <v>146</v>
      </c>
      <c r="D49" s="23">
        <v>60</v>
      </c>
      <c r="E49" s="39">
        <f>E26</f>
        <v>200</v>
      </c>
      <c r="F49" s="39">
        <f t="shared" si="5"/>
        <v>12000</v>
      </c>
      <c r="G49" s="26" t="s">
        <v>163</v>
      </c>
    </row>
    <row r="50" ht="72" spans="1:8">
      <c r="A50" s="42" t="s">
        <v>228</v>
      </c>
      <c r="B50" s="42" t="s">
        <v>164</v>
      </c>
      <c r="C50" s="40" t="s">
        <v>165</v>
      </c>
      <c r="D50" s="40">
        <v>1</v>
      </c>
      <c r="E50" s="41">
        <v>15000</v>
      </c>
      <c r="F50" s="41">
        <f t="shared" si="5"/>
        <v>15000</v>
      </c>
      <c r="G50" s="74" t="s">
        <v>199</v>
      </c>
    </row>
    <row r="51" ht="68" customHeight="1" spans="1:8">
      <c r="A51" s="42" t="s">
        <v>229</v>
      </c>
      <c r="B51" s="42" t="s">
        <v>167</v>
      </c>
      <c r="C51" s="40" t="s">
        <v>165</v>
      </c>
      <c r="D51" s="40">
        <v>1</v>
      </c>
      <c r="E51" s="41">
        <v>16000</v>
      </c>
      <c r="F51" s="41">
        <f t="shared" ref="F51:F57" si="6">E51*D51</f>
        <v>16000</v>
      </c>
      <c r="G51" s="74" t="s">
        <v>168</v>
      </c>
    </row>
    <row r="52" customFormat="1" ht="36" spans="1:8">
      <c r="A52" s="42">
        <v>3.3</v>
      </c>
      <c r="B52" s="40" t="s">
        <v>230</v>
      </c>
      <c r="C52" s="42"/>
      <c r="D52" s="42"/>
      <c r="E52" s="19"/>
      <c r="F52" s="19">
        <f>F53+F55+F58+F68+F73+F74</f>
        <v>449306.44</v>
      </c>
      <c r="G52" s="69" t="s">
        <v>202</v>
      </c>
      <c r="H52" s="3"/>
    </row>
    <row r="53" customFormat="1" ht="13.5" spans="1:8">
      <c r="A53" s="42" t="s">
        <v>231</v>
      </c>
      <c r="B53" s="40" t="s">
        <v>106</v>
      </c>
      <c r="C53" s="42"/>
      <c r="D53" s="42"/>
      <c r="E53" s="19"/>
      <c r="F53" s="19">
        <f>F54</f>
        <v>75517.3</v>
      </c>
      <c r="G53" s="69"/>
      <c r="H53" s="3"/>
    </row>
    <row r="54" customFormat="1" ht="72" spans="1:8">
      <c r="A54" s="70" t="s">
        <v>232</v>
      </c>
      <c r="B54" s="23" t="s">
        <v>233</v>
      </c>
      <c r="C54" s="23" t="s">
        <v>35</v>
      </c>
      <c r="D54" s="23">
        <v>10</v>
      </c>
      <c r="E54" s="39">
        <v>7551.73</v>
      </c>
      <c r="F54" s="39">
        <f t="shared" si="6"/>
        <v>75517.3</v>
      </c>
      <c r="G54" s="26" t="s">
        <v>234</v>
      </c>
      <c r="H54" s="3"/>
    </row>
    <row r="55" customFormat="1" ht="24" spans="1:8">
      <c r="A55" s="42" t="s">
        <v>235</v>
      </c>
      <c r="B55" s="40" t="s">
        <v>111</v>
      </c>
      <c r="C55" s="42"/>
      <c r="D55" s="23"/>
      <c r="E55" s="19"/>
      <c r="F55" s="19">
        <f>SUM(F56:F57)</f>
        <v>247957.3</v>
      </c>
      <c r="G55" s="69" t="s">
        <v>176</v>
      </c>
      <c r="H55" s="3"/>
    </row>
    <row r="56" customFormat="1" ht="36" spans="1:8">
      <c r="A56" s="70" t="s">
        <v>236</v>
      </c>
      <c r="B56" s="23" t="s">
        <v>113</v>
      </c>
      <c r="C56" s="23" t="s">
        <v>51</v>
      </c>
      <c r="D56" s="23">
        <v>3732</v>
      </c>
      <c r="E56" s="39">
        <f>E10</f>
        <v>45</v>
      </c>
      <c r="F56" s="39">
        <f t="shared" si="6"/>
        <v>167940</v>
      </c>
      <c r="G56" s="26" t="s">
        <v>237</v>
      </c>
      <c r="H56" s="3"/>
    </row>
    <row r="57" customFormat="1" ht="84" spans="1:8">
      <c r="A57" s="70" t="s">
        <v>238</v>
      </c>
      <c r="B57" s="23" t="s">
        <v>180</v>
      </c>
      <c r="C57" s="23" t="s">
        <v>35</v>
      </c>
      <c r="D57" s="23">
        <v>10</v>
      </c>
      <c r="E57" s="39">
        <v>8001.73</v>
      </c>
      <c r="F57" s="39">
        <f t="shared" si="6"/>
        <v>80017.3</v>
      </c>
      <c r="G57" s="26" t="s">
        <v>239</v>
      </c>
      <c r="H57" s="3"/>
    </row>
    <row r="58" customFormat="1" ht="13.5" spans="1:8">
      <c r="A58" s="42" t="s">
        <v>240</v>
      </c>
      <c r="B58" s="40" t="s">
        <v>118</v>
      </c>
      <c r="C58" s="42"/>
      <c r="D58" s="23"/>
      <c r="E58" s="19"/>
      <c r="F58" s="19">
        <f>SUM(F59:F67)</f>
        <v>60069.44</v>
      </c>
      <c r="G58" s="57"/>
      <c r="H58" s="3"/>
    </row>
    <row r="59" customFormat="1" ht="36" spans="1:8">
      <c r="A59" s="70" t="s">
        <v>241</v>
      </c>
      <c r="B59" s="23" t="s">
        <v>120</v>
      </c>
      <c r="C59" s="23" t="s">
        <v>121</v>
      </c>
      <c r="D59" s="23">
        <v>4</v>
      </c>
      <c r="E59" s="39">
        <v>625</v>
      </c>
      <c r="F59" s="39">
        <f t="shared" ref="F59:F67" si="7">E59*D59</f>
        <v>2500</v>
      </c>
      <c r="G59" s="26" t="s">
        <v>242</v>
      </c>
      <c r="H59" s="3"/>
    </row>
    <row r="60" customFormat="1" ht="24.75" spans="1:8">
      <c r="A60" s="70" t="s">
        <v>243</v>
      </c>
      <c r="B60" s="23" t="s">
        <v>124</v>
      </c>
      <c r="C60" s="23" t="s">
        <v>121</v>
      </c>
      <c r="D60" s="23">
        <v>36</v>
      </c>
      <c r="E60" s="39">
        <f>E14</f>
        <v>106.3</v>
      </c>
      <c r="F60" s="39">
        <f t="shared" si="7"/>
        <v>3826.8</v>
      </c>
      <c r="G60" s="26" t="s">
        <v>125</v>
      </c>
      <c r="H60" s="3"/>
    </row>
    <row r="61" customFormat="1" ht="27" spans="1:8">
      <c r="A61" s="70" t="s">
        <v>244</v>
      </c>
      <c r="B61" s="23" t="s">
        <v>127</v>
      </c>
      <c r="C61" s="23" t="s">
        <v>128</v>
      </c>
      <c r="D61" s="23">
        <v>900</v>
      </c>
      <c r="E61" s="39">
        <f t="shared" ref="E61:E67" si="8">E15</f>
        <v>10.18</v>
      </c>
      <c r="F61" s="39">
        <f t="shared" si="7"/>
        <v>9162</v>
      </c>
      <c r="G61" s="26" t="s">
        <v>129</v>
      </c>
      <c r="H61" s="3"/>
    </row>
    <row r="62" customFormat="1" ht="27" spans="1:8">
      <c r="A62" s="70" t="s">
        <v>245</v>
      </c>
      <c r="B62" s="23" t="s">
        <v>131</v>
      </c>
      <c r="C62" s="23" t="s">
        <v>128</v>
      </c>
      <c r="D62" s="23">
        <v>400</v>
      </c>
      <c r="E62" s="39">
        <f t="shared" si="8"/>
        <v>11.34</v>
      </c>
      <c r="F62" s="39">
        <f t="shared" si="7"/>
        <v>4536</v>
      </c>
      <c r="G62" s="26" t="s">
        <v>132</v>
      </c>
      <c r="H62" s="3"/>
    </row>
    <row r="63" customFormat="1" ht="36" spans="1:8">
      <c r="A63" s="70" t="s">
        <v>246</v>
      </c>
      <c r="B63" s="23" t="s">
        <v>134</v>
      </c>
      <c r="C63" s="23" t="s">
        <v>135</v>
      </c>
      <c r="D63" s="23">
        <v>140</v>
      </c>
      <c r="E63" s="39">
        <f t="shared" si="8"/>
        <v>212.55</v>
      </c>
      <c r="F63" s="39">
        <f t="shared" si="7"/>
        <v>29757</v>
      </c>
      <c r="G63" s="26" t="s">
        <v>136</v>
      </c>
      <c r="H63" s="3"/>
    </row>
    <row r="64" customFormat="1" ht="36" spans="1:8">
      <c r="A64" s="70" t="s">
        <v>247</v>
      </c>
      <c r="B64" s="23" t="s">
        <v>138</v>
      </c>
      <c r="C64" s="23" t="s">
        <v>139</v>
      </c>
      <c r="D64" s="23">
        <v>2</v>
      </c>
      <c r="E64" s="39">
        <f t="shared" si="8"/>
        <v>393.32</v>
      </c>
      <c r="F64" s="39">
        <f t="shared" si="7"/>
        <v>786.64</v>
      </c>
      <c r="G64" s="26" t="s">
        <v>140</v>
      </c>
      <c r="H64" s="3"/>
    </row>
    <row r="65" customFormat="1" ht="24" spans="1:8">
      <c r="A65" s="70" t="s">
        <v>248</v>
      </c>
      <c r="B65" s="23" t="s">
        <v>142</v>
      </c>
      <c r="C65" s="23" t="s">
        <v>128</v>
      </c>
      <c r="D65" s="23">
        <v>270</v>
      </c>
      <c r="E65" s="39">
        <f t="shared" si="8"/>
        <v>8.72</v>
      </c>
      <c r="F65" s="39">
        <f t="shared" si="7"/>
        <v>2354.4</v>
      </c>
      <c r="G65" s="26" t="s">
        <v>143</v>
      </c>
      <c r="H65" s="3"/>
    </row>
    <row r="66" customFormat="1" ht="24" spans="1:8">
      <c r="A66" s="70" t="s">
        <v>249</v>
      </c>
      <c r="B66" s="23" t="s">
        <v>145</v>
      </c>
      <c r="C66" s="23" t="s">
        <v>146</v>
      </c>
      <c r="D66" s="23">
        <v>24</v>
      </c>
      <c r="E66" s="39">
        <f t="shared" si="8"/>
        <v>200</v>
      </c>
      <c r="F66" s="39">
        <f t="shared" si="7"/>
        <v>4800</v>
      </c>
      <c r="G66" s="26" t="s">
        <v>147</v>
      </c>
      <c r="H66" s="3"/>
    </row>
    <row r="67" customFormat="1" ht="36" spans="1:8">
      <c r="A67" s="70" t="s">
        <v>250</v>
      </c>
      <c r="B67" s="23" t="s">
        <v>149</v>
      </c>
      <c r="C67" s="23" t="s">
        <v>135</v>
      </c>
      <c r="D67" s="23">
        <v>30</v>
      </c>
      <c r="E67" s="39">
        <f t="shared" si="8"/>
        <v>78.22</v>
      </c>
      <c r="F67" s="39">
        <f t="shared" si="7"/>
        <v>2346.6</v>
      </c>
      <c r="G67" s="26" t="s">
        <v>150</v>
      </c>
      <c r="H67" s="3"/>
    </row>
    <row r="68" customFormat="1" ht="24" spans="1:8">
      <c r="A68" s="42" t="s">
        <v>251</v>
      </c>
      <c r="B68" s="40" t="s">
        <v>151</v>
      </c>
      <c r="C68" s="71"/>
      <c r="D68" s="23"/>
      <c r="E68" s="72"/>
      <c r="F68" s="19">
        <f>SUM(F69:F72)</f>
        <v>29762.4</v>
      </c>
      <c r="G68" s="69" t="s">
        <v>152</v>
      </c>
      <c r="H68" s="3"/>
    </row>
    <row r="69" customFormat="1" ht="24" spans="1:8">
      <c r="A69" s="70" t="s">
        <v>252</v>
      </c>
      <c r="B69" s="73" t="s">
        <v>154</v>
      </c>
      <c r="C69" s="73" t="s">
        <v>51</v>
      </c>
      <c r="D69" s="23">
        <v>80</v>
      </c>
      <c r="E69" s="39">
        <f>E23</f>
        <v>41.88</v>
      </c>
      <c r="F69" s="39">
        <f t="shared" ref="F69:F74" si="9">E69*D69</f>
        <v>3350.4</v>
      </c>
      <c r="G69" s="26" t="s">
        <v>155</v>
      </c>
      <c r="H69" s="3"/>
    </row>
    <row r="70" customFormat="1" ht="24" spans="1:8">
      <c r="A70" s="70" t="s">
        <v>253</v>
      </c>
      <c r="B70" s="73" t="s">
        <v>157</v>
      </c>
      <c r="C70" s="73" t="s">
        <v>51</v>
      </c>
      <c r="D70" s="23">
        <v>100</v>
      </c>
      <c r="E70" s="39">
        <f>E24</f>
        <v>36.12</v>
      </c>
      <c r="F70" s="39">
        <f t="shared" si="9"/>
        <v>3612</v>
      </c>
      <c r="G70" s="26" t="s">
        <v>155</v>
      </c>
      <c r="H70" s="3"/>
    </row>
    <row r="71" customFormat="1" ht="15" spans="1:8">
      <c r="A71" s="70" t="s">
        <v>254</v>
      </c>
      <c r="B71" s="73" t="s">
        <v>159</v>
      </c>
      <c r="C71" s="73" t="s">
        <v>41</v>
      </c>
      <c r="D71" s="23">
        <v>90</v>
      </c>
      <c r="E71" s="39">
        <f>E25</f>
        <v>120</v>
      </c>
      <c r="F71" s="39">
        <f t="shared" si="9"/>
        <v>10800</v>
      </c>
      <c r="G71" s="26" t="s">
        <v>160</v>
      </c>
      <c r="H71" s="3"/>
    </row>
    <row r="72" customFormat="1" ht="15" spans="1:8">
      <c r="A72" s="70" t="s">
        <v>255</v>
      </c>
      <c r="B72" s="73" t="s">
        <v>162</v>
      </c>
      <c r="C72" s="73" t="s">
        <v>146</v>
      </c>
      <c r="D72" s="23">
        <v>60</v>
      </c>
      <c r="E72" s="39">
        <f>E26</f>
        <v>200</v>
      </c>
      <c r="F72" s="39">
        <f t="shared" si="9"/>
        <v>12000</v>
      </c>
      <c r="G72" s="26" t="s">
        <v>163</v>
      </c>
      <c r="H72" s="3"/>
    </row>
    <row r="73" customFormat="1" ht="72" spans="1:8">
      <c r="A73" s="42" t="s">
        <v>256</v>
      </c>
      <c r="B73" s="40" t="s">
        <v>164</v>
      </c>
      <c r="C73" s="40" t="s">
        <v>165</v>
      </c>
      <c r="D73" s="40">
        <v>1</v>
      </c>
      <c r="E73" s="41">
        <v>15000</v>
      </c>
      <c r="F73" s="41">
        <f t="shared" si="9"/>
        <v>15000</v>
      </c>
      <c r="G73" s="74" t="s">
        <v>199</v>
      </c>
      <c r="H73" s="3"/>
    </row>
    <row r="74" customFormat="1" ht="70" customHeight="1" spans="1:8">
      <c r="A74" s="42" t="s">
        <v>257</v>
      </c>
      <c r="B74" s="40" t="s">
        <v>167</v>
      </c>
      <c r="C74" s="40" t="s">
        <v>165</v>
      </c>
      <c r="D74" s="40">
        <v>1</v>
      </c>
      <c r="E74" s="41">
        <v>21000</v>
      </c>
      <c r="F74" s="41">
        <f t="shared" si="9"/>
        <v>21000</v>
      </c>
      <c r="G74" s="74" t="s">
        <v>168</v>
      </c>
      <c r="H74" s="3"/>
    </row>
    <row r="75" ht="15" spans="1:8">
      <c r="A75" s="27"/>
      <c r="B75" s="28"/>
      <c r="C75" s="28"/>
      <c r="D75" s="28"/>
      <c r="E75" s="29"/>
      <c r="F75" s="29"/>
      <c r="G75" s="30"/>
    </row>
    <row r="76" ht="15" spans="1:8">
      <c r="A76" s="27"/>
      <c r="B76" s="28"/>
      <c r="C76" s="28"/>
      <c r="D76" s="28"/>
      <c r="E76" s="29"/>
      <c r="F76" s="29"/>
      <c r="G76" s="30"/>
    </row>
    <row r="77" ht="23.25" customHeight="1" spans="1:8">
      <c r="A77" s="75"/>
      <c r="B77" s="76" t="s">
        <v>16</v>
      </c>
      <c r="C77" s="75"/>
      <c r="D77" s="75"/>
      <c r="E77" s="77"/>
      <c r="F77" s="77">
        <f>F5</f>
        <v>1322743.52</v>
      </c>
      <c r="G77" s="78"/>
    </row>
    <row r="78" ht="22.55" customHeight="1" spans="1:8">
      <c r="A78" s="79"/>
      <c r="B78" s="79"/>
      <c r="C78" s="79"/>
      <c r="D78" s="79"/>
      <c r="E78" s="80"/>
      <c r="F78" s="80"/>
      <c r="G78" s="79"/>
    </row>
    <row r="79" ht="23.25" customHeight="1" spans="1:8">
      <c r="A79" s="4"/>
      <c r="B79" s="4"/>
      <c r="C79" s="5"/>
      <c r="D79" s="5"/>
      <c r="E79" s="81"/>
      <c r="F79" s="7"/>
      <c r="G79" s="6"/>
    </row>
  </sheetData>
  <mergeCells count="8">
    <mergeCell ref="B1:C1"/>
    <mergeCell ref="D1:G1"/>
    <mergeCell ref="A2:G2"/>
    <mergeCell ref="A3:E3"/>
    <mergeCell ref="F3:G3"/>
    <mergeCell ref="A79:B79"/>
    <mergeCell ref="C79:E79"/>
    <mergeCell ref="F79:G79"/>
  </mergeCells>
  <pageMargins left="0.590277777777778" right="0.393055555555556" top="0.393055555555556" bottom="0.472222222222222" header="0" footer="0"/>
  <pageSetup paperSize="9" scale="78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view="pageBreakPreview" zoomScale="115" zoomScaleNormal="100" workbookViewId="0">
      <selection activeCell="F3" sqref="A2:G17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1.5047619047619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4" t="s">
        <v>2</v>
      </c>
      <c r="B4" s="14" t="s">
        <v>19</v>
      </c>
      <c r="C4" s="14" t="s">
        <v>20</v>
      </c>
      <c r="D4" s="14" t="s">
        <v>21</v>
      </c>
      <c r="E4" s="15" t="s">
        <v>22</v>
      </c>
      <c r="F4" s="15" t="s">
        <v>23</v>
      </c>
      <c r="G4" s="14" t="s">
        <v>24</v>
      </c>
    </row>
    <row r="5" customFormat="1" ht="36" customHeight="1" spans="1:8">
      <c r="A5" s="61">
        <v>4</v>
      </c>
      <c r="B5" s="61" t="s">
        <v>11</v>
      </c>
      <c r="C5" s="61"/>
      <c r="D5" s="61"/>
      <c r="E5" s="62"/>
      <c r="F5" s="62">
        <f>F6+F12</f>
        <v>366640</v>
      </c>
      <c r="G5" s="18" t="s">
        <v>25</v>
      </c>
      <c r="H5" s="3"/>
    </row>
    <row r="6" s="1" customFormat="1" ht="22" customHeight="1" spans="1:8">
      <c r="A6" s="61">
        <v>4.1</v>
      </c>
      <c r="B6" s="61" t="s">
        <v>258</v>
      </c>
      <c r="C6" s="61"/>
      <c r="D6" s="61"/>
      <c r="E6" s="62"/>
      <c r="F6" s="19">
        <f>SUM(F7:F11)</f>
        <v>107080</v>
      </c>
      <c r="G6" s="20"/>
      <c r="H6" s="21"/>
    </row>
    <row r="7" s="1" customFormat="1" ht="102" customHeight="1" spans="1:8">
      <c r="A7" s="22" t="s">
        <v>259</v>
      </c>
      <c r="B7" s="23" t="s">
        <v>260</v>
      </c>
      <c r="C7" s="22" t="s">
        <v>261</v>
      </c>
      <c r="D7" s="22">
        <v>12</v>
      </c>
      <c r="E7" s="64">
        <v>1200</v>
      </c>
      <c r="F7" s="64">
        <f t="shared" ref="F7:F11" si="0">E7*D7</f>
        <v>14400</v>
      </c>
      <c r="G7" s="24" t="s">
        <v>262</v>
      </c>
      <c r="H7" s="21"/>
    </row>
    <row r="8" s="1" customFormat="1" ht="102" customHeight="1" spans="1:8">
      <c r="A8" s="22" t="s">
        <v>263</v>
      </c>
      <c r="B8" s="23" t="s">
        <v>264</v>
      </c>
      <c r="C8" s="22" t="s">
        <v>261</v>
      </c>
      <c r="D8" s="22">
        <v>12</v>
      </c>
      <c r="E8" s="64">
        <v>910</v>
      </c>
      <c r="F8" s="64">
        <f t="shared" si="0"/>
        <v>10920</v>
      </c>
      <c r="G8" s="24"/>
      <c r="H8" s="21"/>
    </row>
    <row r="9" ht="72" spans="1:8">
      <c r="A9" s="22" t="s">
        <v>265</v>
      </c>
      <c r="B9" s="23" t="s">
        <v>266</v>
      </c>
      <c r="C9" s="22" t="s">
        <v>45</v>
      </c>
      <c r="D9" s="22">
        <v>9</v>
      </c>
      <c r="E9" s="64">
        <v>1080</v>
      </c>
      <c r="F9" s="64">
        <f t="shared" si="0"/>
        <v>9720</v>
      </c>
      <c r="G9" s="24" t="s">
        <v>267</v>
      </c>
      <c r="H9" s="25"/>
    </row>
    <row r="10" s="1" customFormat="1" ht="72" spans="1:8">
      <c r="A10" s="22" t="s">
        <v>268</v>
      </c>
      <c r="B10" s="23" t="s">
        <v>269</v>
      </c>
      <c r="C10" s="22" t="s">
        <v>45</v>
      </c>
      <c r="D10" s="22">
        <v>48</v>
      </c>
      <c r="E10" s="64">
        <v>480</v>
      </c>
      <c r="F10" s="64">
        <f t="shared" si="0"/>
        <v>23040</v>
      </c>
      <c r="G10" s="26" t="s">
        <v>270</v>
      </c>
      <c r="H10" s="21"/>
    </row>
    <row r="11" ht="72" spans="1:8">
      <c r="A11" s="22" t="s">
        <v>271</v>
      </c>
      <c r="B11" s="23" t="s">
        <v>272</v>
      </c>
      <c r="C11" s="22" t="s">
        <v>273</v>
      </c>
      <c r="D11" s="22">
        <v>350</v>
      </c>
      <c r="E11" s="64">
        <v>140</v>
      </c>
      <c r="F11" s="64">
        <f t="shared" si="0"/>
        <v>49000</v>
      </c>
      <c r="G11" s="26" t="s">
        <v>274</v>
      </c>
    </row>
    <row r="12" ht="22" customHeight="1" spans="1:8">
      <c r="A12" s="42">
        <v>4.2</v>
      </c>
      <c r="B12" s="40" t="s">
        <v>275</v>
      </c>
      <c r="C12" s="42"/>
      <c r="D12" s="42"/>
      <c r="E12" s="19"/>
      <c r="F12" s="19">
        <f>SUM(F13:F17)</f>
        <v>259560</v>
      </c>
      <c r="G12" s="57"/>
    </row>
    <row r="13" s="1" customFormat="1" ht="100" customHeight="1" spans="1:8">
      <c r="A13" s="22" t="s">
        <v>276</v>
      </c>
      <c r="B13" s="23" t="s">
        <v>260</v>
      </c>
      <c r="C13" s="22" t="s">
        <v>261</v>
      </c>
      <c r="D13" s="22">
        <v>49</v>
      </c>
      <c r="E13" s="64">
        <f>E7</f>
        <v>1200</v>
      </c>
      <c r="F13" s="64">
        <f t="shared" ref="F13:F17" si="1">E13*D13</f>
        <v>58800</v>
      </c>
      <c r="G13" s="24" t="s">
        <v>277</v>
      </c>
      <c r="H13" s="21"/>
    </row>
    <row r="14" ht="100" customHeight="1" spans="1:8">
      <c r="A14" s="22" t="s">
        <v>278</v>
      </c>
      <c r="B14" s="23" t="s">
        <v>264</v>
      </c>
      <c r="C14" s="22" t="s">
        <v>261</v>
      </c>
      <c r="D14" s="22">
        <v>49</v>
      </c>
      <c r="E14" s="64">
        <v>910</v>
      </c>
      <c r="F14" s="64">
        <f t="shared" si="1"/>
        <v>44590</v>
      </c>
      <c r="G14" s="24"/>
    </row>
    <row r="15" ht="72" spans="1:8">
      <c r="A15" s="22" t="s">
        <v>279</v>
      </c>
      <c r="B15" s="23" t="s">
        <v>266</v>
      </c>
      <c r="C15" s="22" t="s">
        <v>45</v>
      </c>
      <c r="D15" s="22">
        <v>9</v>
      </c>
      <c r="E15" s="64">
        <v>4410</v>
      </c>
      <c r="F15" s="64">
        <f t="shared" si="1"/>
        <v>39690</v>
      </c>
      <c r="G15" s="24" t="s">
        <v>280</v>
      </c>
    </row>
    <row r="16" ht="72" spans="1:8">
      <c r="A16" s="22" t="s">
        <v>281</v>
      </c>
      <c r="B16" s="23" t="s">
        <v>269</v>
      </c>
      <c r="C16" s="22" t="s">
        <v>45</v>
      </c>
      <c r="D16" s="22">
        <v>48</v>
      </c>
      <c r="E16" s="64">
        <v>1260</v>
      </c>
      <c r="F16" s="64">
        <f t="shared" si="1"/>
        <v>60480</v>
      </c>
      <c r="G16" s="26" t="s">
        <v>282</v>
      </c>
    </row>
    <row r="17" ht="72" spans="1:7">
      <c r="A17" s="22" t="s">
        <v>283</v>
      </c>
      <c r="B17" s="23" t="s">
        <v>272</v>
      </c>
      <c r="C17" s="22" t="s">
        <v>273</v>
      </c>
      <c r="D17" s="22">
        <v>400</v>
      </c>
      <c r="E17" s="64">
        <f>E11</f>
        <v>140</v>
      </c>
      <c r="F17" s="64">
        <f t="shared" si="1"/>
        <v>56000</v>
      </c>
      <c r="G17" s="26" t="s">
        <v>274</v>
      </c>
    </row>
    <row r="18" ht="15" spans="1:7">
      <c r="A18" s="27"/>
      <c r="B18" s="28"/>
      <c r="C18" s="28"/>
      <c r="D18" s="28"/>
      <c r="E18" s="29"/>
      <c r="F18" s="29"/>
      <c r="G18" s="30"/>
    </row>
    <row r="19" ht="15" spans="1:7">
      <c r="A19" s="27"/>
      <c r="B19" s="28"/>
      <c r="C19" s="28"/>
      <c r="D19" s="28"/>
      <c r="E19" s="29"/>
      <c r="F19" s="29"/>
      <c r="G19" s="30"/>
    </row>
    <row r="20" ht="23.25" customHeight="1" spans="1:7">
      <c r="A20" s="31"/>
      <c r="B20" s="28" t="s">
        <v>16</v>
      </c>
      <c r="C20" s="31"/>
      <c r="D20" s="31"/>
      <c r="E20" s="32"/>
      <c r="F20" s="32">
        <f>F5</f>
        <v>366640</v>
      </c>
      <c r="G20" s="33"/>
    </row>
    <row r="21" ht="23.25" customHeight="1" spans="1:7">
      <c r="A21" s="34"/>
      <c r="B21" s="34"/>
      <c r="C21" s="35"/>
      <c r="D21" s="35"/>
      <c r="E21" s="36"/>
      <c r="F21" s="37"/>
      <c r="G21" s="38"/>
    </row>
  </sheetData>
  <mergeCells count="10">
    <mergeCell ref="B1:C1"/>
    <mergeCell ref="D1:G1"/>
    <mergeCell ref="A2:G2"/>
    <mergeCell ref="A3:E3"/>
    <mergeCell ref="F3:G3"/>
    <mergeCell ref="A21:B21"/>
    <mergeCell ref="C21:E21"/>
    <mergeCell ref="F21:G21"/>
    <mergeCell ref="G7:G8"/>
    <mergeCell ref="G13:G14"/>
  </mergeCells>
  <pageMargins left="0.590277777777778" right="0.393055555555556" top="0.393055555555556" bottom="0.472222222222222" header="0" footer="0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view="pageBreakPreview" zoomScale="115" zoomScaleNormal="100" topLeftCell="A53" workbookViewId="0">
      <selection activeCell="G62" sqref="G62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7.3904761904762" style="59" customWidth="1"/>
    <col min="6" max="6" width="14.2857142857143" style="59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60"/>
      <c r="F1" s="60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4" t="s">
        <v>2</v>
      </c>
      <c r="B4" s="14" t="s">
        <v>19</v>
      </c>
      <c r="C4" s="14" t="s">
        <v>20</v>
      </c>
      <c r="D4" s="14" t="s">
        <v>21</v>
      </c>
      <c r="E4" s="15" t="s">
        <v>22</v>
      </c>
      <c r="F4" s="15" t="s">
        <v>23</v>
      </c>
      <c r="G4" s="14" t="s">
        <v>24</v>
      </c>
    </row>
    <row r="5" customFormat="1" ht="33" customHeight="1" spans="1:8">
      <c r="A5" s="61">
        <v>5</v>
      </c>
      <c r="B5" s="61" t="s">
        <v>284</v>
      </c>
      <c r="C5" s="61"/>
      <c r="D5" s="61"/>
      <c r="E5" s="62"/>
      <c r="F5" s="62">
        <f>F6+F19+F25+F28+F29+F38+F52+F59+F62</f>
        <v>353927.3384</v>
      </c>
      <c r="G5" s="18" t="s">
        <v>25</v>
      </c>
      <c r="H5" s="3"/>
    </row>
    <row r="6" s="1" customFormat="1" ht="186" customHeight="1" spans="1:8">
      <c r="A6" s="42">
        <v>5.1</v>
      </c>
      <c r="B6" s="63" t="s">
        <v>285</v>
      </c>
      <c r="C6" s="42"/>
      <c r="D6" s="42"/>
      <c r="E6" s="19"/>
      <c r="F6" s="19">
        <f>SUM(F7:F18)</f>
        <v>143270</v>
      </c>
      <c r="G6" s="24" t="s">
        <v>286</v>
      </c>
      <c r="H6" s="21"/>
    </row>
    <row r="7" s="1" customFormat="1" ht="24" spans="1:8">
      <c r="A7" s="23" t="s">
        <v>287</v>
      </c>
      <c r="B7" s="23" t="s">
        <v>288</v>
      </c>
      <c r="C7" s="22" t="s">
        <v>261</v>
      </c>
      <c r="D7" s="22">
        <v>36</v>
      </c>
      <c r="E7" s="64">
        <v>950</v>
      </c>
      <c r="F7" s="64">
        <f t="shared" ref="F7:F38" si="0">E7*D7</f>
        <v>34200</v>
      </c>
      <c r="G7" s="24" t="s">
        <v>289</v>
      </c>
      <c r="H7" s="21"/>
    </row>
    <row r="8" s="1" customFormat="1" ht="24" spans="1:8">
      <c r="A8" s="23" t="s">
        <v>290</v>
      </c>
      <c r="B8" s="23" t="s">
        <v>291</v>
      </c>
      <c r="C8" s="22" t="s">
        <v>261</v>
      </c>
      <c r="D8" s="22">
        <v>36</v>
      </c>
      <c r="E8" s="64">
        <v>860</v>
      </c>
      <c r="F8" s="64">
        <f t="shared" si="0"/>
        <v>30960</v>
      </c>
      <c r="G8" s="24" t="s">
        <v>292</v>
      </c>
      <c r="H8" s="21"/>
    </row>
    <row r="9" ht="13.5" spans="1:8">
      <c r="A9" s="23" t="s">
        <v>293</v>
      </c>
      <c r="B9" s="23" t="s">
        <v>294</v>
      </c>
      <c r="C9" s="22" t="s">
        <v>261</v>
      </c>
      <c r="D9" s="22">
        <v>15</v>
      </c>
      <c r="E9" s="64">
        <v>400</v>
      </c>
      <c r="F9" s="64">
        <f t="shared" si="0"/>
        <v>6000</v>
      </c>
      <c r="G9" s="24" t="s">
        <v>295</v>
      </c>
      <c r="H9" s="25"/>
    </row>
    <row r="10" s="1" customFormat="1" ht="13.5" spans="1:8">
      <c r="A10" s="23" t="s">
        <v>296</v>
      </c>
      <c r="B10" s="23" t="s">
        <v>297</v>
      </c>
      <c r="C10" s="22" t="s">
        <v>261</v>
      </c>
      <c r="D10" s="22">
        <v>15</v>
      </c>
      <c r="E10" s="64">
        <f>E9</f>
        <v>400</v>
      </c>
      <c r="F10" s="64">
        <f t="shared" si="0"/>
        <v>6000</v>
      </c>
      <c r="G10" s="24" t="s">
        <v>295</v>
      </c>
      <c r="H10" s="21"/>
    </row>
    <row r="11" ht="13.5" spans="1:8">
      <c r="A11" s="23" t="s">
        <v>298</v>
      </c>
      <c r="B11" s="23" t="s">
        <v>299</v>
      </c>
      <c r="C11" s="22" t="s">
        <v>261</v>
      </c>
      <c r="D11" s="22">
        <v>7</v>
      </c>
      <c r="E11" s="64">
        <v>1000</v>
      </c>
      <c r="F11" s="64">
        <f t="shared" si="0"/>
        <v>7000</v>
      </c>
      <c r="G11" s="24" t="s">
        <v>300</v>
      </c>
    </row>
    <row r="12" ht="13.5" spans="1:8">
      <c r="A12" s="23" t="s">
        <v>301</v>
      </c>
      <c r="B12" s="23" t="s">
        <v>302</v>
      </c>
      <c r="C12" s="22" t="s">
        <v>261</v>
      </c>
      <c r="D12" s="22">
        <v>7</v>
      </c>
      <c r="E12" s="64">
        <f>E11</f>
        <v>1000</v>
      </c>
      <c r="F12" s="64">
        <f t="shared" si="0"/>
        <v>7000</v>
      </c>
      <c r="G12" s="24" t="s">
        <v>300</v>
      </c>
    </row>
    <row r="13" s="1" customFormat="1" ht="24" spans="1:8">
      <c r="A13" s="23" t="s">
        <v>303</v>
      </c>
      <c r="B13" s="23" t="s">
        <v>304</v>
      </c>
      <c r="C13" s="22" t="s">
        <v>261</v>
      </c>
      <c r="D13" s="22">
        <v>4</v>
      </c>
      <c r="E13" s="64">
        <v>1200</v>
      </c>
      <c r="F13" s="64">
        <f t="shared" si="0"/>
        <v>4800</v>
      </c>
      <c r="G13" s="24" t="s">
        <v>305</v>
      </c>
      <c r="H13" s="21"/>
    </row>
    <row r="14" ht="24" spans="1:8">
      <c r="A14" s="23" t="s">
        <v>306</v>
      </c>
      <c r="B14" s="23" t="s">
        <v>307</v>
      </c>
      <c r="C14" s="22" t="s">
        <v>261</v>
      </c>
      <c r="D14" s="22">
        <v>4</v>
      </c>
      <c r="E14" s="64">
        <f>E13</f>
        <v>1200</v>
      </c>
      <c r="F14" s="64">
        <f t="shared" si="0"/>
        <v>4800</v>
      </c>
      <c r="G14" s="24" t="s">
        <v>305</v>
      </c>
    </row>
    <row r="15" ht="72" spans="1:8">
      <c r="A15" s="23" t="s">
        <v>308</v>
      </c>
      <c r="B15" s="23" t="s">
        <v>309</v>
      </c>
      <c r="C15" s="22" t="s">
        <v>45</v>
      </c>
      <c r="D15" s="22">
        <v>9</v>
      </c>
      <c r="E15" s="64">
        <v>630</v>
      </c>
      <c r="F15" s="64">
        <f t="shared" si="0"/>
        <v>5670</v>
      </c>
      <c r="G15" s="24" t="s">
        <v>310</v>
      </c>
    </row>
    <row r="16" ht="72" spans="1:8">
      <c r="A16" s="23" t="s">
        <v>311</v>
      </c>
      <c r="B16" s="23" t="s">
        <v>312</v>
      </c>
      <c r="C16" s="22" t="s">
        <v>45</v>
      </c>
      <c r="D16" s="22">
        <v>48</v>
      </c>
      <c r="E16" s="64">
        <v>280</v>
      </c>
      <c r="F16" s="64">
        <f t="shared" si="0"/>
        <v>13440</v>
      </c>
      <c r="G16" s="24" t="s">
        <v>313</v>
      </c>
    </row>
    <row r="17" ht="72" spans="1:8">
      <c r="A17" s="23" t="s">
        <v>314</v>
      </c>
      <c r="B17" s="23" t="s">
        <v>315</v>
      </c>
      <c r="C17" s="22" t="s">
        <v>45</v>
      </c>
      <c r="D17" s="22">
        <v>9</v>
      </c>
      <c r="E17" s="64">
        <v>360</v>
      </c>
      <c r="F17" s="64">
        <f t="shared" si="0"/>
        <v>3240</v>
      </c>
      <c r="G17" s="24" t="s">
        <v>310</v>
      </c>
    </row>
    <row r="18" ht="72" spans="1:8">
      <c r="A18" s="23" t="s">
        <v>316</v>
      </c>
      <c r="B18" s="23" t="s">
        <v>317</v>
      </c>
      <c r="C18" s="22" t="s">
        <v>45</v>
      </c>
      <c r="D18" s="22">
        <v>48</v>
      </c>
      <c r="E18" s="64">
        <v>420</v>
      </c>
      <c r="F18" s="64">
        <f t="shared" si="0"/>
        <v>20160</v>
      </c>
      <c r="G18" s="24" t="s">
        <v>318</v>
      </c>
    </row>
    <row r="19" ht="18" customHeight="1" spans="1:8">
      <c r="A19" s="40">
        <v>5.2</v>
      </c>
      <c r="B19" s="40" t="s">
        <v>319</v>
      </c>
      <c r="C19" s="42"/>
      <c r="D19" s="42"/>
      <c r="E19" s="19"/>
      <c r="F19" s="19">
        <f>SUM(F20:F24)</f>
        <v>67000</v>
      </c>
      <c r="G19" s="65"/>
    </row>
    <row r="20" ht="60" spans="1:8">
      <c r="A20" s="23" t="s">
        <v>320</v>
      </c>
      <c r="B20" s="23" t="s">
        <v>321</v>
      </c>
      <c r="C20" s="22" t="s">
        <v>35</v>
      </c>
      <c r="D20" s="22">
        <v>10</v>
      </c>
      <c r="E20" s="64">
        <v>1600</v>
      </c>
      <c r="F20" s="64">
        <f t="shared" si="0"/>
        <v>16000</v>
      </c>
      <c r="G20" s="24" t="s">
        <v>322</v>
      </c>
    </row>
    <row r="21" ht="36" spans="1:8">
      <c r="A21" s="23" t="s">
        <v>323</v>
      </c>
      <c r="B21" s="23" t="s">
        <v>324</v>
      </c>
      <c r="C21" s="22" t="s">
        <v>35</v>
      </c>
      <c r="D21" s="22">
        <v>10</v>
      </c>
      <c r="E21" s="64">
        <v>600</v>
      </c>
      <c r="F21" s="64">
        <f t="shared" si="0"/>
        <v>6000</v>
      </c>
      <c r="G21" s="24" t="s">
        <v>325</v>
      </c>
    </row>
    <row r="22" ht="72" spans="1:8">
      <c r="A22" s="23" t="s">
        <v>326</v>
      </c>
      <c r="B22" s="23" t="s">
        <v>327</v>
      </c>
      <c r="C22" s="22" t="s">
        <v>35</v>
      </c>
      <c r="D22" s="22">
        <v>10</v>
      </c>
      <c r="E22" s="64">
        <v>1800</v>
      </c>
      <c r="F22" s="64">
        <f t="shared" si="0"/>
        <v>18000</v>
      </c>
      <c r="G22" s="24" t="s">
        <v>328</v>
      </c>
    </row>
    <row r="23" ht="36" spans="1:8">
      <c r="A23" s="23" t="s">
        <v>329</v>
      </c>
      <c r="B23" s="23" t="s">
        <v>330</v>
      </c>
      <c r="C23" s="22" t="s">
        <v>35</v>
      </c>
      <c r="D23" s="22">
        <v>10</v>
      </c>
      <c r="E23" s="64">
        <v>1000</v>
      </c>
      <c r="F23" s="64">
        <f t="shared" si="0"/>
        <v>10000</v>
      </c>
      <c r="G23" s="24" t="s">
        <v>331</v>
      </c>
    </row>
    <row r="24" ht="36" spans="1:8">
      <c r="A24" s="23" t="s">
        <v>332</v>
      </c>
      <c r="B24" s="23" t="s">
        <v>333</v>
      </c>
      <c r="C24" s="22" t="s">
        <v>35</v>
      </c>
      <c r="D24" s="22">
        <v>10</v>
      </c>
      <c r="E24" s="64">
        <v>1700</v>
      </c>
      <c r="F24" s="64">
        <f t="shared" si="0"/>
        <v>17000</v>
      </c>
      <c r="G24" s="24" t="s">
        <v>334</v>
      </c>
    </row>
    <row r="25" s="1" customFormat="1" ht="27" spans="1:8">
      <c r="A25" s="40">
        <v>5.3</v>
      </c>
      <c r="B25" s="40" t="s">
        <v>335</v>
      </c>
      <c r="C25" s="42"/>
      <c r="D25" s="42"/>
      <c r="E25" s="19"/>
      <c r="F25" s="19">
        <f>SUM(F26:F27)</f>
        <v>10000</v>
      </c>
      <c r="G25" s="65"/>
      <c r="H25" s="21"/>
    </row>
    <row r="26" ht="40" customHeight="1" spans="1:8">
      <c r="A26" s="23" t="s">
        <v>336</v>
      </c>
      <c r="B26" s="23" t="s">
        <v>337</v>
      </c>
      <c r="C26" s="22" t="s">
        <v>165</v>
      </c>
      <c r="D26" s="22">
        <v>1</v>
      </c>
      <c r="E26" s="64">
        <v>5000</v>
      </c>
      <c r="F26" s="64">
        <f t="shared" si="0"/>
        <v>5000</v>
      </c>
      <c r="G26" s="24" t="s">
        <v>338</v>
      </c>
    </row>
    <row r="27" ht="36" spans="1:8">
      <c r="A27" s="23" t="s">
        <v>339</v>
      </c>
      <c r="B27" s="23" t="s">
        <v>340</v>
      </c>
      <c r="C27" s="22" t="s">
        <v>165</v>
      </c>
      <c r="D27" s="22">
        <v>1</v>
      </c>
      <c r="E27" s="64">
        <f>E26</f>
        <v>5000</v>
      </c>
      <c r="F27" s="64">
        <f t="shared" si="0"/>
        <v>5000</v>
      </c>
      <c r="G27" s="24" t="s">
        <v>338</v>
      </c>
    </row>
    <row r="28" s="1" customFormat="1" ht="36" spans="1:8">
      <c r="A28" s="40">
        <v>5.4</v>
      </c>
      <c r="B28" s="40" t="s">
        <v>341</v>
      </c>
      <c r="C28" s="42" t="s">
        <v>342</v>
      </c>
      <c r="D28" s="42">
        <v>8</v>
      </c>
      <c r="E28" s="41">
        <v>4703.02</v>
      </c>
      <c r="F28" s="41">
        <f t="shared" si="0"/>
        <v>37624.16</v>
      </c>
      <c r="G28" s="65" t="s">
        <v>343</v>
      </c>
      <c r="H28" s="21"/>
    </row>
    <row r="29" s="1" customFormat="1" ht="13.5" spans="1:8">
      <c r="A29" s="40">
        <v>5.5</v>
      </c>
      <c r="B29" s="40" t="s">
        <v>344</v>
      </c>
      <c r="C29" s="42"/>
      <c r="D29" s="42"/>
      <c r="E29" s="19"/>
      <c r="F29" s="19">
        <f>SUM(F30,F34:F37)</f>
        <v>18438</v>
      </c>
      <c r="G29" s="65"/>
      <c r="H29" s="21"/>
    </row>
    <row r="30" ht="13.5" spans="1:8">
      <c r="A30" s="23" t="s">
        <v>345</v>
      </c>
      <c r="B30" s="23" t="s">
        <v>346</v>
      </c>
      <c r="C30" s="22"/>
      <c r="D30" s="22"/>
      <c r="E30" s="39"/>
      <c r="F30" s="64">
        <f>SUM(F31:F33)</f>
        <v>4900</v>
      </c>
      <c r="G30" s="24"/>
    </row>
    <row r="31" ht="36" spans="1:8">
      <c r="A31" s="23" t="s">
        <v>347</v>
      </c>
      <c r="B31" s="23" t="s">
        <v>348</v>
      </c>
      <c r="C31" s="22" t="s">
        <v>31</v>
      </c>
      <c r="D31" s="22">
        <v>10</v>
      </c>
      <c r="E31" s="39">
        <v>300</v>
      </c>
      <c r="F31" s="64">
        <f t="shared" si="0"/>
        <v>3000</v>
      </c>
      <c r="G31" s="24" t="s">
        <v>349</v>
      </c>
    </row>
    <row r="32" ht="36" spans="1:8">
      <c r="A32" s="23" t="s">
        <v>350</v>
      </c>
      <c r="B32" s="23" t="s">
        <v>351</v>
      </c>
      <c r="C32" s="22" t="s">
        <v>352</v>
      </c>
      <c r="D32" s="22">
        <v>8</v>
      </c>
      <c r="E32" s="39">
        <v>200</v>
      </c>
      <c r="F32" s="64">
        <f t="shared" si="0"/>
        <v>1600</v>
      </c>
      <c r="G32" s="24" t="s">
        <v>353</v>
      </c>
    </row>
    <row r="33" ht="24" spans="1:8">
      <c r="A33" s="23" t="s">
        <v>354</v>
      </c>
      <c r="B33" s="23" t="s">
        <v>355</v>
      </c>
      <c r="C33" s="22" t="s">
        <v>356</v>
      </c>
      <c r="D33" s="22">
        <v>2</v>
      </c>
      <c r="E33" s="39">
        <v>150</v>
      </c>
      <c r="F33" s="64">
        <f t="shared" si="0"/>
        <v>300</v>
      </c>
      <c r="G33" s="24" t="s">
        <v>357</v>
      </c>
    </row>
    <row r="34" ht="13.5" spans="1:8">
      <c r="A34" s="23" t="s">
        <v>358</v>
      </c>
      <c r="B34" s="23" t="s">
        <v>359</v>
      </c>
      <c r="C34" s="22" t="s">
        <v>31</v>
      </c>
      <c r="D34" s="22">
        <v>6</v>
      </c>
      <c r="E34" s="64">
        <v>600</v>
      </c>
      <c r="F34" s="64">
        <f t="shared" si="0"/>
        <v>3600</v>
      </c>
      <c r="G34" s="24" t="s">
        <v>360</v>
      </c>
    </row>
    <row r="35" ht="24" spans="1:8">
      <c r="A35" s="23" t="s">
        <v>361</v>
      </c>
      <c r="B35" s="23" t="s">
        <v>362</v>
      </c>
      <c r="C35" s="22" t="s">
        <v>31</v>
      </c>
      <c r="D35" s="22">
        <v>3</v>
      </c>
      <c r="E35" s="64">
        <v>2000</v>
      </c>
      <c r="F35" s="64">
        <f t="shared" si="0"/>
        <v>6000</v>
      </c>
      <c r="G35" s="24" t="s">
        <v>363</v>
      </c>
    </row>
    <row r="36" ht="24" spans="1:8">
      <c r="A36" s="23" t="s">
        <v>364</v>
      </c>
      <c r="B36" s="23" t="s">
        <v>365</v>
      </c>
      <c r="C36" s="22" t="s">
        <v>366</v>
      </c>
      <c r="D36" s="22">
        <v>200</v>
      </c>
      <c r="E36" s="64">
        <v>6.37</v>
      </c>
      <c r="F36" s="64">
        <f t="shared" si="0"/>
        <v>1274</v>
      </c>
      <c r="G36" s="24" t="s">
        <v>367</v>
      </c>
    </row>
    <row r="37" ht="24" spans="1:8">
      <c r="A37" s="23" t="s">
        <v>368</v>
      </c>
      <c r="B37" s="23" t="s">
        <v>369</v>
      </c>
      <c r="C37" s="22" t="s">
        <v>366</v>
      </c>
      <c r="D37" s="22">
        <v>400</v>
      </c>
      <c r="E37" s="64">
        <v>6.66</v>
      </c>
      <c r="F37" s="64">
        <f t="shared" si="0"/>
        <v>2664</v>
      </c>
      <c r="G37" s="24" t="s">
        <v>370</v>
      </c>
    </row>
    <row r="38" s="1" customFormat="1" ht="19" customHeight="1" spans="1:8">
      <c r="A38" s="40">
        <v>5.6</v>
      </c>
      <c r="B38" s="40" t="s">
        <v>371</v>
      </c>
      <c r="C38" s="42"/>
      <c r="D38" s="42"/>
      <c r="E38" s="19"/>
      <c r="F38" s="19">
        <f>F39+F43</f>
        <v>32366.312</v>
      </c>
      <c r="G38" s="65"/>
      <c r="H38" s="21"/>
    </row>
    <row r="39" ht="18" customHeight="1" spans="1:8">
      <c r="A39" s="23" t="s">
        <v>372</v>
      </c>
      <c r="B39" s="23" t="s">
        <v>373</v>
      </c>
      <c r="C39" s="22"/>
      <c r="D39" s="22"/>
      <c r="E39" s="64"/>
      <c r="F39" s="64">
        <f>F40</f>
        <v>2566.312</v>
      </c>
      <c r="G39" s="24"/>
    </row>
    <row r="40" ht="18" customHeight="1" spans="1:8">
      <c r="A40" s="23" t="s">
        <v>374</v>
      </c>
      <c r="B40" s="23" t="s">
        <v>375</v>
      </c>
      <c r="C40" s="22"/>
      <c r="D40" s="22"/>
      <c r="E40" s="64"/>
      <c r="F40" s="64">
        <f>SUM(F41:F42)</f>
        <v>2566.312</v>
      </c>
      <c r="G40" s="24"/>
    </row>
    <row r="41" ht="27" spans="1:8">
      <c r="A41" s="23" t="s">
        <v>376</v>
      </c>
      <c r="B41" s="23" t="s">
        <v>377</v>
      </c>
      <c r="C41" s="22" t="s">
        <v>378</v>
      </c>
      <c r="D41" s="22">
        <v>29.6</v>
      </c>
      <c r="E41" s="64">
        <v>58.22</v>
      </c>
      <c r="F41" s="64">
        <f t="shared" ref="F39:F62" si="1">E41*D41</f>
        <v>1723.312</v>
      </c>
      <c r="G41" s="24" t="s">
        <v>379</v>
      </c>
    </row>
    <row r="42" ht="17" customHeight="1" spans="1:8">
      <c r="A42" s="23" t="s">
        <v>380</v>
      </c>
      <c r="B42" s="23" t="s">
        <v>381</v>
      </c>
      <c r="C42" s="22" t="s">
        <v>146</v>
      </c>
      <c r="D42" s="22">
        <v>30</v>
      </c>
      <c r="E42" s="64">
        <v>28.1</v>
      </c>
      <c r="F42" s="64">
        <f t="shared" si="1"/>
        <v>843</v>
      </c>
      <c r="G42" s="24"/>
    </row>
    <row r="43" ht="17" customHeight="1" spans="1:8">
      <c r="A43" s="23" t="s">
        <v>382</v>
      </c>
      <c r="B43" s="23" t="s">
        <v>383</v>
      </c>
      <c r="C43" s="22"/>
      <c r="D43" s="22"/>
      <c r="E43" s="64"/>
      <c r="F43" s="64">
        <f>F44+F51</f>
        <v>29800</v>
      </c>
      <c r="G43" s="24" t="s">
        <v>384</v>
      </c>
    </row>
    <row r="44" ht="17" customHeight="1" spans="1:8">
      <c r="A44" s="23" t="s">
        <v>385</v>
      </c>
      <c r="B44" s="23" t="s">
        <v>386</v>
      </c>
      <c r="C44" s="22"/>
      <c r="D44" s="22"/>
      <c r="E44" s="64"/>
      <c r="F44" s="64">
        <f>SUM(F45:F50)</f>
        <v>27400</v>
      </c>
      <c r="G44" s="24"/>
    </row>
    <row r="45" ht="17" customHeight="1" spans="1:8">
      <c r="A45" s="23" t="s">
        <v>387</v>
      </c>
      <c r="B45" s="23" t="s">
        <v>388</v>
      </c>
      <c r="C45" s="22" t="s">
        <v>389</v>
      </c>
      <c r="D45" s="22">
        <v>2</v>
      </c>
      <c r="E45" s="64">
        <v>2800</v>
      </c>
      <c r="F45" s="64">
        <f t="shared" si="1"/>
        <v>5600</v>
      </c>
      <c r="G45" s="24"/>
    </row>
    <row r="46" ht="17" customHeight="1" spans="1:8">
      <c r="A46" s="23" t="s">
        <v>390</v>
      </c>
      <c r="B46" s="23" t="s">
        <v>391</v>
      </c>
      <c r="C46" s="22" t="s">
        <v>392</v>
      </c>
      <c r="D46" s="22">
        <v>1</v>
      </c>
      <c r="E46" s="64">
        <v>8000</v>
      </c>
      <c r="F46" s="64">
        <f t="shared" si="1"/>
        <v>8000</v>
      </c>
      <c r="G46" s="24"/>
    </row>
    <row r="47" ht="17" customHeight="1" spans="1:8">
      <c r="A47" s="23" t="s">
        <v>393</v>
      </c>
      <c r="B47" s="23" t="s">
        <v>394</v>
      </c>
      <c r="C47" s="22" t="s">
        <v>77</v>
      </c>
      <c r="D47" s="22">
        <v>4</v>
      </c>
      <c r="E47" s="64">
        <v>900</v>
      </c>
      <c r="F47" s="64">
        <f t="shared" si="1"/>
        <v>3600</v>
      </c>
      <c r="G47" s="24"/>
    </row>
    <row r="48" ht="17" customHeight="1" spans="1:8">
      <c r="A48" s="23" t="s">
        <v>395</v>
      </c>
      <c r="B48" s="23" t="s">
        <v>396</v>
      </c>
      <c r="C48" s="22" t="s">
        <v>397</v>
      </c>
      <c r="D48" s="22">
        <v>2</v>
      </c>
      <c r="E48" s="64">
        <v>2200</v>
      </c>
      <c r="F48" s="64">
        <f t="shared" si="1"/>
        <v>4400</v>
      </c>
      <c r="G48" s="24"/>
    </row>
    <row r="49" ht="17" customHeight="1" spans="1:8">
      <c r="A49" s="23" t="s">
        <v>398</v>
      </c>
      <c r="B49" s="23" t="s">
        <v>399</v>
      </c>
      <c r="C49" s="22" t="s">
        <v>397</v>
      </c>
      <c r="D49" s="22">
        <v>2</v>
      </c>
      <c r="E49" s="64">
        <v>2400</v>
      </c>
      <c r="F49" s="64">
        <f t="shared" si="1"/>
        <v>4800</v>
      </c>
      <c r="G49" s="24"/>
    </row>
    <row r="50" ht="17" customHeight="1" spans="1:8">
      <c r="A50" s="23" t="s">
        <v>400</v>
      </c>
      <c r="B50" s="23" t="s">
        <v>401</v>
      </c>
      <c r="C50" s="22" t="s">
        <v>165</v>
      </c>
      <c r="D50" s="22">
        <v>1</v>
      </c>
      <c r="E50" s="64">
        <v>1000</v>
      </c>
      <c r="F50" s="64">
        <f t="shared" si="1"/>
        <v>1000</v>
      </c>
      <c r="G50" s="24"/>
    </row>
    <row r="51" ht="36" spans="1:8">
      <c r="A51" s="23" t="s">
        <v>402</v>
      </c>
      <c r="B51" s="23" t="s">
        <v>403</v>
      </c>
      <c r="C51" s="22" t="s">
        <v>404</v>
      </c>
      <c r="D51" s="22">
        <v>2</v>
      </c>
      <c r="E51" s="64">
        <v>1200</v>
      </c>
      <c r="F51" s="64">
        <f t="shared" si="1"/>
        <v>2400</v>
      </c>
      <c r="G51" s="24" t="s">
        <v>405</v>
      </c>
    </row>
    <row r="52" s="1" customFormat="1" ht="17" customHeight="1" spans="1:8">
      <c r="A52" s="40">
        <v>5.7</v>
      </c>
      <c r="B52" s="40" t="s">
        <v>406</v>
      </c>
      <c r="C52" s="42"/>
      <c r="D52" s="42"/>
      <c r="E52" s="41"/>
      <c r="F52" s="19">
        <f>SUM(F53:F58)</f>
        <v>19490.4464</v>
      </c>
      <c r="G52" s="65"/>
      <c r="H52" s="21"/>
    </row>
    <row r="53" ht="36" spans="1:8">
      <c r="A53" s="23" t="s">
        <v>407</v>
      </c>
      <c r="B53" s="23" t="s">
        <v>408</v>
      </c>
      <c r="C53" s="22" t="s">
        <v>41</v>
      </c>
      <c r="D53" s="22">
        <v>30</v>
      </c>
      <c r="E53" s="64">
        <v>170</v>
      </c>
      <c r="F53" s="64">
        <f t="shared" si="1"/>
        <v>5100</v>
      </c>
      <c r="G53" s="24" t="s">
        <v>409</v>
      </c>
    </row>
    <row r="54" ht="24" spans="1:8">
      <c r="A54" s="23" t="s">
        <v>410</v>
      </c>
      <c r="B54" s="23" t="s">
        <v>411</v>
      </c>
      <c r="C54" s="22" t="s">
        <v>41</v>
      </c>
      <c r="D54" s="22">
        <v>2</v>
      </c>
      <c r="E54" s="64">
        <v>170</v>
      </c>
      <c r="F54" s="64">
        <f t="shared" si="1"/>
        <v>340</v>
      </c>
      <c r="G54" s="24" t="s">
        <v>412</v>
      </c>
    </row>
    <row r="55" ht="24" spans="1:8">
      <c r="A55" s="23" t="s">
        <v>413</v>
      </c>
      <c r="B55" s="23" t="s">
        <v>414</v>
      </c>
      <c r="C55" s="22" t="s">
        <v>128</v>
      </c>
      <c r="D55" s="22">
        <v>50</v>
      </c>
      <c r="E55" s="64">
        <v>10</v>
      </c>
      <c r="F55" s="64">
        <f t="shared" si="1"/>
        <v>500</v>
      </c>
      <c r="G55" s="24" t="s">
        <v>415</v>
      </c>
    </row>
    <row r="56" ht="48" spans="1:8">
      <c r="A56" s="23" t="s">
        <v>416</v>
      </c>
      <c r="B56" s="23" t="s">
        <v>417</v>
      </c>
      <c r="C56" s="22" t="s">
        <v>128</v>
      </c>
      <c r="D56" s="22">
        <v>12</v>
      </c>
      <c r="E56" s="64">
        <v>273.01</v>
      </c>
      <c r="F56" s="64">
        <f t="shared" si="1"/>
        <v>3276.12</v>
      </c>
      <c r="G56" s="24" t="s">
        <v>418</v>
      </c>
    </row>
    <row r="57" ht="60" spans="1:8">
      <c r="A57" s="23" t="s">
        <v>419</v>
      </c>
      <c r="B57" s="23" t="s">
        <v>420</v>
      </c>
      <c r="C57" s="22" t="s">
        <v>128</v>
      </c>
      <c r="D57" s="22">
        <v>40</v>
      </c>
      <c r="E57" s="64">
        <v>66.2</v>
      </c>
      <c r="F57" s="64">
        <f t="shared" si="1"/>
        <v>2648</v>
      </c>
      <c r="G57" s="24" t="s">
        <v>421</v>
      </c>
    </row>
    <row r="58" ht="36" spans="1:8">
      <c r="A58" s="23" t="s">
        <v>422</v>
      </c>
      <c r="B58" s="23" t="s">
        <v>423</v>
      </c>
      <c r="C58" s="22" t="s">
        <v>128</v>
      </c>
      <c r="D58" s="22">
        <v>27.72</v>
      </c>
      <c r="E58" s="64">
        <v>275.12</v>
      </c>
      <c r="F58" s="64">
        <f t="shared" si="1"/>
        <v>7626.3264</v>
      </c>
      <c r="G58" s="24" t="s">
        <v>424</v>
      </c>
    </row>
    <row r="59" s="1" customFormat="1" ht="14.25" spans="1:8">
      <c r="A59" s="40">
        <v>5.8</v>
      </c>
      <c r="B59" s="40" t="s">
        <v>425</v>
      </c>
      <c r="C59" s="42"/>
      <c r="D59" s="42"/>
      <c r="E59" s="66"/>
      <c r="F59" s="19">
        <f>SUM(F60:F61)</f>
        <v>15738.42</v>
      </c>
      <c r="G59" s="65"/>
      <c r="H59" s="21"/>
    </row>
    <row r="60" ht="24" spans="1:8">
      <c r="A60" s="23" t="s">
        <v>426</v>
      </c>
      <c r="B60" s="23" t="s">
        <v>149</v>
      </c>
      <c r="C60" s="22" t="s">
        <v>135</v>
      </c>
      <c r="D60" s="22">
        <v>171</v>
      </c>
      <c r="E60" s="64">
        <v>85.02</v>
      </c>
      <c r="F60" s="64">
        <f t="shared" si="1"/>
        <v>14538.42</v>
      </c>
      <c r="G60" s="24" t="s">
        <v>427</v>
      </c>
    </row>
    <row r="61" ht="24" spans="1:8">
      <c r="A61" s="23" t="s">
        <v>428</v>
      </c>
      <c r="B61" s="23" t="s">
        <v>429</v>
      </c>
      <c r="C61" s="22" t="s">
        <v>430</v>
      </c>
      <c r="D61" s="22">
        <v>6</v>
      </c>
      <c r="E61" s="64">
        <v>200</v>
      </c>
      <c r="F61" s="64">
        <f t="shared" si="1"/>
        <v>1200</v>
      </c>
      <c r="G61" s="24" t="s">
        <v>431</v>
      </c>
    </row>
    <row r="62" s="1" customFormat="1" ht="48" spans="1:8">
      <c r="A62" s="40">
        <v>5.9</v>
      </c>
      <c r="B62" s="40" t="s">
        <v>432</v>
      </c>
      <c r="C62" s="42" t="s">
        <v>165</v>
      </c>
      <c r="D62" s="42">
        <v>1</v>
      </c>
      <c r="E62" s="41">
        <v>10000</v>
      </c>
      <c r="F62" s="41">
        <f t="shared" si="1"/>
        <v>10000</v>
      </c>
      <c r="G62" s="67" t="s">
        <v>433</v>
      </c>
      <c r="H62" s="21"/>
    </row>
    <row r="63" s="1" customFormat="1" ht="13.5" spans="1:8">
      <c r="A63" s="40"/>
      <c r="B63" s="40" t="s">
        <v>16</v>
      </c>
      <c r="C63" s="42"/>
      <c r="D63" s="42"/>
      <c r="E63" s="19"/>
      <c r="F63" s="19">
        <f>F5</f>
        <v>353927.3384</v>
      </c>
      <c r="G63" s="65"/>
      <c r="H63" s="68"/>
    </row>
  </sheetData>
  <mergeCells count="5">
    <mergeCell ref="B1:C1"/>
    <mergeCell ref="D1:G1"/>
    <mergeCell ref="A2:G2"/>
    <mergeCell ref="A3:E3"/>
    <mergeCell ref="F3:G3"/>
  </mergeCells>
  <pageMargins left="0.590277777777778" right="0.393055555555556" top="0.393055555555556" bottom="0.472222222222222" header="0" footer="0"/>
  <pageSetup paperSize="9" scale="88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view="pageBreakPreview" zoomScale="115" zoomScaleNormal="100" topLeftCell="A10" workbookViewId="0">
      <selection activeCell="F3" sqref="A2:G19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1.5047619047619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4" t="s">
        <v>2</v>
      </c>
      <c r="B4" s="14" t="s">
        <v>19</v>
      </c>
      <c r="C4" s="14" t="s">
        <v>20</v>
      </c>
      <c r="D4" s="14" t="s">
        <v>21</v>
      </c>
      <c r="E4" s="15" t="s">
        <v>22</v>
      </c>
      <c r="F4" s="15" t="s">
        <v>23</v>
      </c>
      <c r="G4" s="14" t="s">
        <v>24</v>
      </c>
    </row>
    <row r="5" customFormat="1" ht="32" customHeight="1" spans="1:8">
      <c r="A5" s="16">
        <v>6</v>
      </c>
      <c r="B5" s="16" t="s">
        <v>13</v>
      </c>
      <c r="C5" s="16"/>
      <c r="D5" s="16"/>
      <c r="E5" s="17"/>
      <c r="F5" s="17">
        <f>F6+F12</f>
        <v>130790.448</v>
      </c>
      <c r="G5" s="18" t="s">
        <v>25</v>
      </c>
      <c r="H5" s="3"/>
    </row>
    <row r="6" s="1" customFormat="1" ht="22" customHeight="1" spans="1:8">
      <c r="A6" s="16">
        <v>6.1</v>
      </c>
      <c r="B6" s="16" t="s">
        <v>434</v>
      </c>
      <c r="C6" s="16"/>
      <c r="D6" s="16"/>
      <c r="E6" s="17"/>
      <c r="F6" s="17">
        <f>SUM(F7:F11)</f>
        <v>128800</v>
      </c>
      <c r="G6" s="20"/>
      <c r="H6" s="21"/>
    </row>
    <row r="7" s="1" customFormat="1" ht="118" customHeight="1" spans="1:8">
      <c r="A7" s="22" t="s">
        <v>435</v>
      </c>
      <c r="B7" s="22" t="s">
        <v>260</v>
      </c>
      <c r="C7" s="22" t="s">
        <v>261</v>
      </c>
      <c r="D7" s="22">
        <v>14</v>
      </c>
      <c r="E7" s="53">
        <v>1200</v>
      </c>
      <c r="F7" s="53">
        <f t="shared" ref="F7:F11" si="0">E7*D7</f>
        <v>16800</v>
      </c>
      <c r="G7" s="54" t="s">
        <v>436</v>
      </c>
      <c r="H7" s="21"/>
    </row>
    <row r="8" s="1" customFormat="1" ht="118" customHeight="1" spans="1:8">
      <c r="A8" s="22" t="s">
        <v>437</v>
      </c>
      <c r="B8" s="22" t="s">
        <v>264</v>
      </c>
      <c r="C8" s="22" t="s">
        <v>261</v>
      </c>
      <c r="D8" s="22">
        <v>14</v>
      </c>
      <c r="E8" s="53">
        <f>'深孔闸及浅孔闸日常维护-分类分项工程量清单计价表 '!E8</f>
        <v>910</v>
      </c>
      <c r="F8" s="53">
        <f t="shared" si="0"/>
        <v>12740</v>
      </c>
      <c r="G8" s="55"/>
      <c r="H8" s="21"/>
    </row>
    <row r="9" ht="96" spans="1:8">
      <c r="A9" s="22" t="s">
        <v>438</v>
      </c>
      <c r="B9" s="23" t="s">
        <v>439</v>
      </c>
      <c r="C9" s="22" t="s">
        <v>45</v>
      </c>
      <c r="D9" s="22">
        <v>9</v>
      </c>
      <c r="E9" s="53">
        <v>1260</v>
      </c>
      <c r="F9" s="53">
        <f t="shared" si="0"/>
        <v>11340</v>
      </c>
      <c r="G9" s="24" t="s">
        <v>440</v>
      </c>
      <c r="H9" s="25"/>
    </row>
    <row r="10" s="1" customFormat="1" ht="84" spans="1:8">
      <c r="A10" s="22" t="s">
        <v>441</v>
      </c>
      <c r="B10" s="22" t="s">
        <v>269</v>
      </c>
      <c r="C10" s="22" t="s">
        <v>45</v>
      </c>
      <c r="D10" s="22">
        <v>48</v>
      </c>
      <c r="E10" s="53">
        <v>840</v>
      </c>
      <c r="F10" s="53">
        <f t="shared" si="0"/>
        <v>40320</v>
      </c>
      <c r="G10" s="24" t="s">
        <v>442</v>
      </c>
      <c r="H10" s="21"/>
    </row>
    <row r="11" ht="72" spans="1:8">
      <c r="A11" s="22" t="s">
        <v>443</v>
      </c>
      <c r="B11" s="22" t="s">
        <v>272</v>
      </c>
      <c r="C11" s="22" t="s">
        <v>273</v>
      </c>
      <c r="D11" s="22">
        <v>340</v>
      </c>
      <c r="E11" s="53">
        <f>'深孔闸及浅孔闸日常维护-分类分项工程量清单计价表 '!E11</f>
        <v>140</v>
      </c>
      <c r="F11" s="53">
        <f t="shared" si="0"/>
        <v>47600</v>
      </c>
      <c r="G11" s="24" t="s">
        <v>274</v>
      </c>
    </row>
    <row r="12" ht="15" spans="1:8">
      <c r="A12" s="56">
        <v>6.2</v>
      </c>
      <c r="B12" s="40" t="s">
        <v>444</v>
      </c>
      <c r="C12" s="40"/>
      <c r="D12" s="40"/>
      <c r="E12" s="41"/>
      <c r="F12" s="41">
        <f>SUM(F13:F18)</f>
        <v>1990.448</v>
      </c>
      <c r="G12" s="57"/>
    </row>
    <row r="13" ht="36" spans="1:8">
      <c r="A13" s="22" t="s">
        <v>445</v>
      </c>
      <c r="B13" s="22" t="s">
        <v>444</v>
      </c>
      <c r="C13" s="22" t="s">
        <v>81</v>
      </c>
      <c r="D13" s="22">
        <v>9</v>
      </c>
      <c r="E13" s="53">
        <v>94.32</v>
      </c>
      <c r="F13" s="53">
        <f t="shared" ref="F13:F18" si="1">E13*D13</f>
        <v>848.88</v>
      </c>
      <c r="G13" s="24" t="s">
        <v>446</v>
      </c>
    </row>
    <row r="14" ht="48" spans="1:8">
      <c r="A14" s="22" t="s">
        <v>447</v>
      </c>
      <c r="B14" s="22" t="s">
        <v>448</v>
      </c>
      <c r="C14" s="22" t="s">
        <v>128</v>
      </c>
      <c r="D14" s="22">
        <v>40</v>
      </c>
      <c r="E14" s="53">
        <v>15.91</v>
      </c>
      <c r="F14" s="53">
        <f t="shared" si="1"/>
        <v>636.4</v>
      </c>
      <c r="G14" s="24" t="s">
        <v>449</v>
      </c>
    </row>
    <row r="15" ht="24" spans="1:8">
      <c r="A15" s="22" t="s">
        <v>450</v>
      </c>
      <c r="B15" s="22" t="s">
        <v>451</v>
      </c>
      <c r="C15" s="22" t="s">
        <v>128</v>
      </c>
      <c r="D15" s="22">
        <v>40</v>
      </c>
      <c r="E15" s="53">
        <v>4.41</v>
      </c>
      <c r="F15" s="53">
        <f t="shared" si="1"/>
        <v>176.4</v>
      </c>
      <c r="G15" s="24" t="s">
        <v>452</v>
      </c>
    </row>
    <row r="16" ht="24" spans="1:8">
      <c r="A16" s="22" t="s">
        <v>453</v>
      </c>
      <c r="B16" s="22" t="s">
        <v>454</v>
      </c>
      <c r="C16" s="22" t="s">
        <v>128</v>
      </c>
      <c r="D16" s="22">
        <v>80</v>
      </c>
      <c r="E16" s="53">
        <v>3.53</v>
      </c>
      <c r="F16" s="53">
        <f t="shared" si="1"/>
        <v>282.4</v>
      </c>
      <c r="G16" s="24" t="s">
        <v>455</v>
      </c>
    </row>
    <row r="17" ht="13.5" spans="1:7">
      <c r="A17" s="22" t="s">
        <v>456</v>
      </c>
      <c r="B17" s="22" t="s">
        <v>457</v>
      </c>
      <c r="C17" s="22" t="s">
        <v>458</v>
      </c>
      <c r="D17" s="22">
        <v>2.8</v>
      </c>
      <c r="E17" s="53">
        <v>10.78</v>
      </c>
      <c r="F17" s="53">
        <f t="shared" si="1"/>
        <v>30.184</v>
      </c>
      <c r="G17" s="24" t="s">
        <v>459</v>
      </c>
    </row>
    <row r="18" ht="13.5" spans="1:7">
      <c r="A18" s="22" t="s">
        <v>460</v>
      </c>
      <c r="B18" s="22" t="s">
        <v>461</v>
      </c>
      <c r="C18" s="22" t="s">
        <v>458</v>
      </c>
      <c r="D18" s="22">
        <v>2.8</v>
      </c>
      <c r="E18" s="53">
        <v>5.78</v>
      </c>
      <c r="F18" s="53">
        <f t="shared" si="1"/>
        <v>16.184</v>
      </c>
      <c r="G18" s="24" t="s">
        <v>462</v>
      </c>
    </row>
    <row r="19" ht="23.25" customHeight="1" spans="1:7">
      <c r="A19" s="42"/>
      <c r="B19" s="40" t="s">
        <v>16</v>
      </c>
      <c r="C19" s="42"/>
      <c r="D19" s="42"/>
      <c r="E19" s="19"/>
      <c r="F19" s="19">
        <f>F5</f>
        <v>130790.448</v>
      </c>
      <c r="G19" s="58"/>
    </row>
    <row r="20" ht="23.25" customHeight="1" spans="1:7">
      <c r="A20" s="34"/>
      <c r="B20" s="34"/>
      <c r="C20" s="35"/>
      <c r="D20" s="35"/>
      <c r="E20" s="36"/>
      <c r="F20" s="37"/>
      <c r="G20" s="38"/>
    </row>
  </sheetData>
  <mergeCells count="9">
    <mergeCell ref="B1:C1"/>
    <mergeCell ref="D1:G1"/>
    <mergeCell ref="A2:G2"/>
    <mergeCell ref="A3:E3"/>
    <mergeCell ref="F3:G3"/>
    <mergeCell ref="A20:B20"/>
    <mergeCell ref="C20:E20"/>
    <mergeCell ref="F20:G20"/>
    <mergeCell ref="G7:G8"/>
  </mergeCells>
  <pageMargins left="0.590277777777778" right="0.393055555555556" top="0.393055555555556" bottom="0.472222222222222" header="0" footer="0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="115" zoomScaleNormal="100" topLeftCell="A19" workbookViewId="0">
      <selection activeCell="G26" sqref="G26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22.3619047619048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4" t="s">
        <v>2</v>
      </c>
      <c r="B4" s="14" t="s">
        <v>19</v>
      </c>
      <c r="C4" s="14" t="s">
        <v>20</v>
      </c>
      <c r="D4" s="14" t="s">
        <v>21</v>
      </c>
      <c r="E4" s="15" t="s">
        <v>22</v>
      </c>
      <c r="F4" s="15" t="s">
        <v>23</v>
      </c>
      <c r="G4" s="14" t="s">
        <v>24</v>
      </c>
    </row>
    <row r="5" customFormat="1" ht="31" customHeight="1" spans="1:8">
      <c r="A5" s="16">
        <v>7</v>
      </c>
      <c r="B5" s="16" t="s">
        <v>14</v>
      </c>
      <c r="C5" s="16"/>
      <c r="D5" s="16"/>
      <c r="E5" s="17"/>
      <c r="F5" s="17">
        <f>F6+F13+F18+F21+F26</f>
        <v>191542.06</v>
      </c>
      <c r="G5" s="18" t="s">
        <v>25</v>
      </c>
      <c r="H5" s="3"/>
    </row>
    <row r="6" s="1" customFormat="1" ht="22" customHeight="1" spans="1:8">
      <c r="A6" s="16">
        <v>7.1</v>
      </c>
      <c r="B6" s="16" t="s">
        <v>463</v>
      </c>
      <c r="C6" s="16"/>
      <c r="D6" s="16"/>
      <c r="E6" s="17"/>
      <c r="F6" s="19">
        <f>SUM(F7:F8,F11:F12)</f>
        <v>77328.6</v>
      </c>
      <c r="G6" s="20"/>
      <c r="H6" s="21"/>
    </row>
    <row r="7" s="1" customFormat="1" ht="24" spans="1:8">
      <c r="A7" s="22" t="s">
        <v>464</v>
      </c>
      <c r="B7" s="23" t="s">
        <v>465</v>
      </c>
      <c r="C7" s="23" t="s">
        <v>466</v>
      </c>
      <c r="D7" s="23">
        <v>30</v>
      </c>
      <c r="E7" s="39">
        <v>21.33</v>
      </c>
      <c r="F7" s="39">
        <f>E7*D7</f>
        <v>639.9</v>
      </c>
      <c r="G7" s="26" t="s">
        <v>467</v>
      </c>
      <c r="H7" s="21"/>
    </row>
    <row r="8" s="1" customFormat="1" ht="60" spans="1:8">
      <c r="A8" s="22" t="s">
        <v>468</v>
      </c>
      <c r="B8" s="23" t="s">
        <v>469</v>
      </c>
      <c r="C8" s="40"/>
      <c r="D8" s="40"/>
      <c r="E8" s="41"/>
      <c r="F8" s="39">
        <f>SUM(F9:F10)</f>
        <v>50569.7</v>
      </c>
      <c r="G8" s="26" t="s">
        <v>470</v>
      </c>
      <c r="H8" s="21"/>
    </row>
    <row r="9" ht="36" spans="1:8">
      <c r="A9" s="22" t="s">
        <v>471</v>
      </c>
      <c r="B9" s="23" t="s">
        <v>472</v>
      </c>
      <c r="C9" s="23" t="s">
        <v>45</v>
      </c>
      <c r="D9" s="23">
        <v>10</v>
      </c>
      <c r="E9" s="39">
        <v>1724.79</v>
      </c>
      <c r="F9" s="39">
        <f t="shared" ref="F8:F26" si="0">E9*D9</f>
        <v>17247.9</v>
      </c>
      <c r="G9" s="26" t="s">
        <v>473</v>
      </c>
      <c r="H9" s="25"/>
    </row>
    <row r="10" s="1" customFormat="1" ht="36" spans="1:8">
      <c r="A10" s="22" t="s">
        <v>474</v>
      </c>
      <c r="B10" s="23" t="s">
        <v>475</v>
      </c>
      <c r="C10" s="23" t="s">
        <v>45</v>
      </c>
      <c r="D10" s="23">
        <v>10</v>
      </c>
      <c r="E10" s="39">
        <v>3332.18</v>
      </c>
      <c r="F10" s="39">
        <f t="shared" si="0"/>
        <v>33321.8</v>
      </c>
      <c r="G10" s="26" t="s">
        <v>476</v>
      </c>
      <c r="H10" s="21"/>
    </row>
    <row r="11" ht="96" spans="1:8">
      <c r="A11" s="22" t="s">
        <v>477</v>
      </c>
      <c r="B11" s="23" t="s">
        <v>478</v>
      </c>
      <c r="C11" s="23" t="s">
        <v>35</v>
      </c>
      <c r="D11" s="23">
        <v>10</v>
      </c>
      <c r="E11" s="39">
        <v>1211.9</v>
      </c>
      <c r="F11" s="39">
        <f t="shared" si="0"/>
        <v>12119</v>
      </c>
      <c r="G11" s="26" t="s">
        <v>479</v>
      </c>
    </row>
    <row r="12" ht="96" spans="1:8">
      <c r="A12" s="22" t="s">
        <v>480</v>
      </c>
      <c r="B12" s="23" t="s">
        <v>481</v>
      </c>
      <c r="C12" s="23" t="s">
        <v>35</v>
      </c>
      <c r="D12" s="23">
        <v>10</v>
      </c>
      <c r="E12" s="39">
        <v>1400</v>
      </c>
      <c r="F12" s="39">
        <f t="shared" si="0"/>
        <v>14000</v>
      </c>
      <c r="G12" s="26" t="s">
        <v>482</v>
      </c>
    </row>
    <row r="13" ht="23.25" customHeight="1" spans="1:8">
      <c r="A13" s="42">
        <v>7.2</v>
      </c>
      <c r="B13" s="40" t="s">
        <v>483</v>
      </c>
      <c r="C13" s="23"/>
      <c r="D13" s="23"/>
      <c r="E13" s="41"/>
      <c r="F13" s="41">
        <f>SUM(F14:F17)</f>
        <v>64901.6</v>
      </c>
      <c r="G13" s="43"/>
    </row>
    <row r="14" ht="48" spans="1:8">
      <c r="A14" s="22" t="s">
        <v>484</v>
      </c>
      <c r="B14" s="23" t="s">
        <v>485</v>
      </c>
      <c r="C14" s="23" t="s">
        <v>35</v>
      </c>
      <c r="D14" s="23">
        <v>10</v>
      </c>
      <c r="E14" s="39">
        <v>2240</v>
      </c>
      <c r="F14" s="39">
        <f t="shared" si="0"/>
        <v>22400</v>
      </c>
      <c r="G14" s="26" t="s">
        <v>486</v>
      </c>
    </row>
    <row r="15" ht="27" spans="1:8">
      <c r="A15" s="22" t="s">
        <v>487</v>
      </c>
      <c r="B15" s="23" t="s">
        <v>488</v>
      </c>
      <c r="C15" s="23" t="s">
        <v>430</v>
      </c>
      <c r="D15" s="23">
        <v>20</v>
      </c>
      <c r="E15" s="39">
        <v>13.08</v>
      </c>
      <c r="F15" s="39">
        <f t="shared" si="0"/>
        <v>261.6</v>
      </c>
      <c r="G15" s="26" t="s">
        <v>489</v>
      </c>
    </row>
    <row r="16" ht="48" spans="1:8">
      <c r="A16" s="22" t="s">
        <v>490</v>
      </c>
      <c r="B16" s="23" t="s">
        <v>491</v>
      </c>
      <c r="C16" s="23" t="s">
        <v>45</v>
      </c>
      <c r="D16" s="23">
        <v>2</v>
      </c>
      <c r="E16" s="39">
        <v>3200</v>
      </c>
      <c r="F16" s="39">
        <f t="shared" si="0"/>
        <v>6400</v>
      </c>
      <c r="G16" s="26" t="s">
        <v>492</v>
      </c>
    </row>
    <row r="17" ht="72" spans="1:7">
      <c r="A17" s="22" t="s">
        <v>493</v>
      </c>
      <c r="B17" s="23" t="s">
        <v>272</v>
      </c>
      <c r="C17" s="23" t="s">
        <v>41</v>
      </c>
      <c r="D17" s="23">
        <f>241+15</f>
        <v>256</v>
      </c>
      <c r="E17" s="39">
        <v>140</v>
      </c>
      <c r="F17" s="39">
        <f t="shared" si="0"/>
        <v>35840</v>
      </c>
      <c r="G17" s="26" t="s">
        <v>494</v>
      </c>
    </row>
    <row r="18" ht="13.5" spans="1:7">
      <c r="A18" s="42">
        <v>7.3</v>
      </c>
      <c r="B18" s="40" t="s">
        <v>495</v>
      </c>
      <c r="C18" s="40"/>
      <c r="D18" s="40"/>
      <c r="E18" s="41"/>
      <c r="F18" s="41">
        <f>SUM(F19:F20)</f>
        <v>28800</v>
      </c>
      <c r="G18" s="43"/>
    </row>
    <row r="19" ht="90" customHeight="1" spans="1:7">
      <c r="A19" s="22" t="s">
        <v>496</v>
      </c>
      <c r="B19" s="23" t="s">
        <v>497</v>
      </c>
      <c r="C19" s="23" t="s">
        <v>261</v>
      </c>
      <c r="D19" s="23">
        <v>16</v>
      </c>
      <c r="E19" s="39">
        <v>900</v>
      </c>
      <c r="F19" s="39">
        <f t="shared" si="0"/>
        <v>14400</v>
      </c>
      <c r="G19" s="44" t="s">
        <v>498</v>
      </c>
    </row>
    <row r="20" ht="90" customHeight="1" spans="1:7">
      <c r="A20" s="22" t="s">
        <v>499</v>
      </c>
      <c r="B20" s="23" t="s">
        <v>500</v>
      </c>
      <c r="C20" s="23" t="s">
        <v>261</v>
      </c>
      <c r="D20" s="23">
        <v>16</v>
      </c>
      <c r="E20" s="39">
        <f>E19</f>
        <v>900</v>
      </c>
      <c r="F20" s="39">
        <f t="shared" si="0"/>
        <v>14400</v>
      </c>
      <c r="G20" s="45"/>
    </row>
    <row r="21" ht="24" spans="1:7">
      <c r="A21" s="42">
        <v>7.4</v>
      </c>
      <c r="B21" s="40" t="s">
        <v>501</v>
      </c>
      <c r="C21" s="40"/>
      <c r="D21" s="40"/>
      <c r="E21" s="41"/>
      <c r="F21" s="41">
        <f>SUM(F22:F25)</f>
        <v>10511.86</v>
      </c>
      <c r="G21" s="26" t="s">
        <v>502</v>
      </c>
    </row>
    <row r="22" ht="36" spans="1:7">
      <c r="A22" s="22" t="s">
        <v>503</v>
      </c>
      <c r="B22" s="23" t="s">
        <v>504</v>
      </c>
      <c r="C22" s="23" t="s">
        <v>430</v>
      </c>
      <c r="D22" s="23">
        <v>20</v>
      </c>
      <c r="E22" s="39">
        <v>183.21</v>
      </c>
      <c r="F22" s="39">
        <f t="shared" si="0"/>
        <v>3664.2</v>
      </c>
      <c r="G22" s="26" t="s">
        <v>505</v>
      </c>
    </row>
    <row r="23" ht="36" spans="1:7">
      <c r="A23" s="22" t="s">
        <v>506</v>
      </c>
      <c r="B23" s="23" t="s">
        <v>507</v>
      </c>
      <c r="C23" s="23" t="s">
        <v>430</v>
      </c>
      <c r="D23" s="23">
        <v>25</v>
      </c>
      <c r="E23" s="39">
        <v>142.96</v>
      </c>
      <c r="F23" s="39">
        <f t="shared" si="0"/>
        <v>3574</v>
      </c>
      <c r="G23" s="26" t="s">
        <v>508</v>
      </c>
    </row>
    <row r="24" ht="72" spans="1:7">
      <c r="A24" s="22" t="s">
        <v>509</v>
      </c>
      <c r="B24" s="23" t="s">
        <v>510</v>
      </c>
      <c r="C24" s="23" t="s">
        <v>165</v>
      </c>
      <c r="D24" s="23">
        <v>1</v>
      </c>
      <c r="E24" s="39">
        <v>525.75</v>
      </c>
      <c r="F24" s="39">
        <f t="shared" si="0"/>
        <v>525.75</v>
      </c>
      <c r="G24" s="26" t="s">
        <v>511</v>
      </c>
    </row>
    <row r="25" ht="24" spans="1:7">
      <c r="A25" s="22" t="s">
        <v>512</v>
      </c>
      <c r="B25" s="23" t="s">
        <v>513</v>
      </c>
      <c r="C25" s="46" t="s">
        <v>430</v>
      </c>
      <c r="D25" s="46">
        <v>33</v>
      </c>
      <c r="E25" s="47">
        <v>83.27</v>
      </c>
      <c r="F25" s="39">
        <f t="shared" si="0"/>
        <v>2747.91</v>
      </c>
      <c r="G25" s="26" t="s">
        <v>514</v>
      </c>
    </row>
    <row r="26" ht="48" spans="1:7">
      <c r="A26" s="42">
        <v>7.5</v>
      </c>
      <c r="B26" s="42" t="s">
        <v>167</v>
      </c>
      <c r="C26" s="42" t="s">
        <v>165</v>
      </c>
      <c r="D26" s="42">
        <v>1</v>
      </c>
      <c r="E26" s="41">
        <f>5000+5000</f>
        <v>10000</v>
      </c>
      <c r="F26" s="41">
        <f t="shared" si="0"/>
        <v>10000</v>
      </c>
      <c r="G26" s="48" t="s">
        <v>168</v>
      </c>
    </row>
    <row r="27" ht="20" customHeight="1" spans="1:7">
      <c r="A27" s="49"/>
      <c r="B27" s="50" t="s">
        <v>16</v>
      </c>
      <c r="C27" s="51"/>
      <c r="D27" s="51"/>
      <c r="E27" s="52"/>
      <c r="F27" s="52">
        <f>F5</f>
        <v>191542.06</v>
      </c>
      <c r="G27" s="49"/>
    </row>
  </sheetData>
  <mergeCells count="6">
    <mergeCell ref="B1:C1"/>
    <mergeCell ref="D1:G1"/>
    <mergeCell ref="A2:G2"/>
    <mergeCell ref="A3:E3"/>
    <mergeCell ref="F3:G3"/>
    <mergeCell ref="G19:G20"/>
  </mergeCells>
  <pageMargins left="0.590277777777778" right="0.393055555555556" top="0.393055555555556" bottom="0.472222222222222" header="0" footer="0"/>
  <pageSetup paperSize="9" scale="84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view="pageBreakPreview" zoomScale="115" zoomScaleNormal="100" topLeftCell="A8" workbookViewId="0">
      <selection activeCell="G5" sqref="A2:G11"/>
    </sheetView>
  </sheetViews>
  <sheetFormatPr defaultColWidth="9" defaultRowHeight="12.75" outlineLevelCol="7"/>
  <cols>
    <col min="1" max="1" width="10.5047619047619" customWidth="1"/>
    <col min="2" max="2" width="24.447619047619" customWidth="1"/>
    <col min="3" max="3" width="5.83809523809524" customWidth="1"/>
    <col min="4" max="4" width="9.20952380952381" customWidth="1"/>
    <col min="5" max="5" width="11.5047619047619" style="2" customWidth="1"/>
    <col min="6" max="6" width="14.2857142857143" style="2" customWidth="1"/>
    <col min="7" max="7" width="25.2095238095238" customWidth="1"/>
    <col min="8" max="8" width="9" style="3"/>
  </cols>
  <sheetData>
    <row r="1" ht="17.45" customHeight="1" spans="1:8">
      <c r="A1" s="4"/>
      <c r="B1" s="5"/>
      <c r="C1" s="5"/>
      <c r="D1" s="6"/>
      <c r="E1" s="7"/>
      <c r="F1" s="7"/>
      <c r="G1" s="6"/>
    </row>
    <row r="2" ht="34.2" customHeight="1" spans="1:8">
      <c r="A2" s="8" t="s">
        <v>17</v>
      </c>
      <c r="B2" s="8"/>
      <c r="C2" s="8"/>
      <c r="D2" s="8"/>
      <c r="E2" s="9"/>
      <c r="F2" s="9"/>
      <c r="G2" s="8"/>
    </row>
    <row r="3" ht="30.55" customHeight="1" spans="1:8">
      <c r="A3" s="10" t="s">
        <v>18</v>
      </c>
      <c r="B3" s="10"/>
      <c r="C3" s="10"/>
      <c r="D3" s="10"/>
      <c r="E3" s="11"/>
      <c r="F3" s="12"/>
      <c r="G3" s="13"/>
    </row>
    <row r="4" ht="40" customHeight="1" spans="1:8">
      <c r="A4" s="14" t="s">
        <v>2</v>
      </c>
      <c r="B4" s="14" t="s">
        <v>19</v>
      </c>
      <c r="C4" s="14" t="s">
        <v>20</v>
      </c>
      <c r="D4" s="14" t="s">
        <v>21</v>
      </c>
      <c r="E4" s="15" t="s">
        <v>22</v>
      </c>
      <c r="F4" s="15" t="s">
        <v>23</v>
      </c>
      <c r="G4" s="14" t="s">
        <v>24</v>
      </c>
    </row>
    <row r="5" customFormat="1" ht="32" customHeight="1" spans="1:8">
      <c r="A5" s="16">
        <v>8</v>
      </c>
      <c r="B5" s="16" t="s">
        <v>15</v>
      </c>
      <c r="C5" s="16"/>
      <c r="D5" s="16"/>
      <c r="E5" s="17"/>
      <c r="F5" s="17">
        <f>F6</f>
        <v>125760</v>
      </c>
      <c r="G5" s="18" t="s">
        <v>25</v>
      </c>
      <c r="H5" s="3"/>
    </row>
    <row r="6" s="1" customFormat="1" ht="22" customHeight="1" spans="1:8">
      <c r="A6" s="16">
        <v>8.1</v>
      </c>
      <c r="B6" s="16" t="s">
        <v>515</v>
      </c>
      <c r="C6" s="16"/>
      <c r="D6" s="16"/>
      <c r="E6" s="17"/>
      <c r="F6" s="19">
        <f>SUM(F7:F11)</f>
        <v>125760</v>
      </c>
      <c r="G6" s="20"/>
      <c r="H6" s="21"/>
    </row>
    <row r="7" s="1" customFormat="1" ht="139" customHeight="1" spans="1:8">
      <c r="A7" s="22" t="s">
        <v>516</v>
      </c>
      <c r="B7" s="23" t="s">
        <v>260</v>
      </c>
      <c r="C7" s="22" t="s">
        <v>261</v>
      </c>
      <c r="D7" s="22">
        <v>12</v>
      </c>
      <c r="E7" s="22">
        <f>'姜唐湖进洪闸日常维护-分类分项工程量清单计价表'!E7</f>
        <v>1200</v>
      </c>
      <c r="F7" s="22">
        <f t="shared" ref="F7:F11" si="0">E7*D7</f>
        <v>14400</v>
      </c>
      <c r="G7" s="24" t="s">
        <v>517</v>
      </c>
      <c r="H7" s="21"/>
    </row>
    <row r="8" s="1" customFormat="1" ht="139" customHeight="1" spans="1:8">
      <c r="A8" s="22" t="s">
        <v>518</v>
      </c>
      <c r="B8" s="23" t="s">
        <v>264</v>
      </c>
      <c r="C8" s="22" t="s">
        <v>261</v>
      </c>
      <c r="D8" s="22">
        <v>12</v>
      </c>
      <c r="E8" s="22">
        <f>'姜唐湖进洪闸日常维护-分类分项工程量清单计价表'!E8</f>
        <v>910</v>
      </c>
      <c r="F8" s="22">
        <f t="shared" si="0"/>
        <v>10920</v>
      </c>
      <c r="G8" s="24"/>
      <c r="H8" s="21"/>
    </row>
    <row r="9" ht="84" spans="1:8">
      <c r="A9" s="22" t="s">
        <v>519</v>
      </c>
      <c r="B9" s="23" t="s">
        <v>439</v>
      </c>
      <c r="C9" s="22" t="s">
        <v>45</v>
      </c>
      <c r="D9" s="22">
        <v>9</v>
      </c>
      <c r="E9" s="22">
        <v>1080</v>
      </c>
      <c r="F9" s="22">
        <f t="shared" si="0"/>
        <v>9720</v>
      </c>
      <c r="G9" s="24" t="s">
        <v>520</v>
      </c>
      <c r="H9" s="25"/>
    </row>
    <row r="10" s="1" customFormat="1" ht="84" spans="1:8">
      <c r="A10" s="22" t="s">
        <v>521</v>
      </c>
      <c r="B10" s="23" t="s">
        <v>269</v>
      </c>
      <c r="C10" s="22" t="s">
        <v>45</v>
      </c>
      <c r="D10" s="22">
        <v>48</v>
      </c>
      <c r="E10" s="22">
        <v>840</v>
      </c>
      <c r="F10" s="22">
        <f t="shared" si="0"/>
        <v>40320</v>
      </c>
      <c r="G10" s="26" t="s">
        <v>522</v>
      </c>
      <c r="H10" s="21"/>
    </row>
    <row r="11" ht="72" spans="1:8">
      <c r="A11" s="22" t="s">
        <v>523</v>
      </c>
      <c r="B11" s="23" t="s">
        <v>272</v>
      </c>
      <c r="C11" s="22" t="s">
        <v>273</v>
      </c>
      <c r="D11" s="22">
        <v>360</v>
      </c>
      <c r="E11" s="22">
        <v>140</v>
      </c>
      <c r="F11" s="22">
        <f t="shared" si="0"/>
        <v>50400</v>
      </c>
      <c r="G11" s="26" t="s">
        <v>274</v>
      </c>
    </row>
    <row r="12" ht="15" spans="1:8">
      <c r="A12" s="27"/>
      <c r="B12" s="28"/>
      <c r="C12" s="28"/>
      <c r="D12" s="28"/>
      <c r="E12" s="29"/>
      <c r="F12" s="29"/>
      <c r="G12" s="30"/>
    </row>
    <row r="13" ht="15" spans="1:8">
      <c r="A13" s="27"/>
      <c r="B13" s="28"/>
      <c r="C13" s="28"/>
      <c r="D13" s="28"/>
      <c r="E13" s="29"/>
      <c r="F13" s="29"/>
      <c r="G13" s="30"/>
    </row>
    <row r="14" ht="23.25" customHeight="1" spans="1:8">
      <c r="A14" s="31"/>
      <c r="B14" s="28" t="s">
        <v>16</v>
      </c>
      <c r="C14" s="31"/>
      <c r="D14" s="31"/>
      <c r="E14" s="32"/>
      <c r="F14" s="32">
        <f>F5</f>
        <v>125760</v>
      </c>
      <c r="G14" s="33"/>
    </row>
    <row r="15" ht="23.25" customHeight="1" spans="1:8">
      <c r="A15" s="34"/>
      <c r="B15" s="34"/>
      <c r="C15" s="35"/>
      <c r="D15" s="35"/>
      <c r="E15" s="36"/>
      <c r="F15" s="37"/>
      <c r="G15" s="38"/>
    </row>
  </sheetData>
  <mergeCells count="9">
    <mergeCell ref="B1:C1"/>
    <mergeCell ref="D1:G1"/>
    <mergeCell ref="A2:G2"/>
    <mergeCell ref="A3:E3"/>
    <mergeCell ref="F3:G3"/>
    <mergeCell ref="A15:B15"/>
    <mergeCell ref="C15:E15"/>
    <mergeCell ref="F15:G15"/>
    <mergeCell ref="G7:G8"/>
  </mergeCells>
  <pageMargins left="0.590277777777778" right="0.393055555555556" top="0.393055555555556" bottom="0.472222222222222" header="0" footer="0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</Company>
  <Application>Stimulsoft Reports 2024.3.1 from 13 June 2024, .NET 4.5.2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1.1 工程项目总价表3</vt:lpstr>
      <vt:lpstr>主坝日常维护-分类分项工程量清单计价表</vt:lpstr>
      <vt:lpstr>南副坝日常维护-分类分项工程量清单计价表</vt:lpstr>
      <vt:lpstr>北副坝日常维护-分类分项工程量清单计价表 </vt:lpstr>
      <vt:lpstr>深孔闸及浅孔闸日常维护-分类分项工程量清单计价表 </vt:lpstr>
      <vt:lpstr>副坝中小型涵闸日常维护-分类分项工程量清单计价表</vt:lpstr>
      <vt:lpstr>姜唐湖进洪闸日常维护-分类分项工程量清单计价表</vt:lpstr>
      <vt:lpstr>姜唐湖退水闸堤防与水闸日常维-分类分项工程量清单计价表</vt:lpstr>
      <vt:lpstr>城西湖退水闸日常维护-分类分项工程量清单计价表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薛</cp:lastModifiedBy>
  <dcterms:created xsi:type="dcterms:W3CDTF">2026-01-10T02:56:00Z</dcterms:created>
  <dcterms:modified xsi:type="dcterms:W3CDTF">2026-01-30T10:29:23Z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9E0213F31CC8425B88AFDE43D97EBBE1_13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