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1.1 工程项目总价表3" sheetId="1" r:id="rId1"/>
    <sheet name="1.2 控制价-分类分项工程量清单计价表(建筑工程)" sheetId="6" r:id="rId2"/>
    <sheet name="1.3 控制价-分类分项工程量清单计价表(建筑工程) (2)" sheetId="7" r:id="rId3"/>
  </sheets>
  <definedNames>
    <definedName name="_xlnm.Print_Area" localSheetId="0">'1.1 工程项目总价表3'!$A$1:$C$30</definedName>
    <definedName name="_xlnm.Print_Titles" localSheetId="1">'1.2 控制价-分类分项工程量清单计价表(建筑工程)'!$1:$3</definedName>
    <definedName name="_xlnm.Print_Titles" localSheetId="2">'1.3 控制价-分类分项工程量清单计价表(建筑工程)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<sst xmlns="http://schemas.openxmlformats.org/spreadsheetml/2006/main" count="226" uniqueCount="148">
  <si>
    <t>工程项目总价表</t>
  </si>
  <si>
    <t>工程名称：2026年省淮河局、省临淮岗局水闸自动化运行维护等（第3包）</t>
  </si>
  <si>
    <t>第1页 共1页</t>
  </si>
  <si>
    <t>序号</t>
  </si>
  <si>
    <t>工程项目名称</t>
  </si>
  <si>
    <t>金额（元）</t>
  </si>
  <si>
    <t>一</t>
  </si>
  <si>
    <t>蚌埠闸</t>
  </si>
  <si>
    <t>信息化设备采购及安装</t>
  </si>
  <si>
    <t>措施项目</t>
  </si>
  <si>
    <t>1.2.1</t>
  </si>
  <si>
    <t>临时工程</t>
  </si>
  <si>
    <t>1.2.2</t>
  </si>
  <si>
    <t>安全生产费用</t>
  </si>
  <si>
    <t>二</t>
  </si>
  <si>
    <t>颍上闸</t>
  </si>
  <si>
    <t>值班室装修改造</t>
  </si>
  <si>
    <t>2.3.1</t>
  </si>
  <si>
    <t>2.3.2</t>
  </si>
  <si>
    <t>合计</t>
  </si>
  <si>
    <t>分类分项工程量清单计价表(建筑工程)</t>
  </si>
  <si>
    <t>项目名称</t>
  </si>
  <si>
    <t>计量单位</t>
  </si>
  <si>
    <t>工程数量</t>
  </si>
  <si>
    <t>单价（元）</t>
  </si>
  <si>
    <t>合价（元）</t>
  </si>
  <si>
    <t>1.1.1</t>
  </si>
  <si>
    <t>监控摄像设备（含电源）（监控球机，含人脸抓拍；1.主码流支持2688x1520，子码流支持704x576，第三码流支持1920x1080；
2.设备支持23倍光学变倍、16倍数字变倍。
3.设备靶面尺寸为1/1.8英寸
4.最低照度彩色不大于0.0002lx，黑白不大于0.0001lx；
5.支持1024个预置位，可按照所设置的预置位完成大于32条巡航路径。支持预置位视频冻结功能；
6.设备支持接入壁装和吊装警戒配件，警戒配件支持声光警戒功能，当人或车辆进入警戒区域后，警戒配件可发出红蓝灯警示，蜂鸣器报警。
7.夜间天气晴朗无遮挡，红外补光灯开启，可识别距离设备150m处的人体轮廓；
8.设备在专用聚焦模式下具有3种聚焦功能：前景聚焦、后景聚焦、区域聚焦。
9.设备内置6颗补光灯和防雨帽檐、1个RJ45网络接口、1路音频输入接口、1路音频输出接口、2路报警输入接口、1个SD卡插槽。设备采用DC36V供电。）</t>
  </si>
  <si>
    <t>台</t>
  </si>
  <si>
    <t>1.1.2</t>
  </si>
  <si>
    <t>显示器（85英寸专业监视器支持3840*2160@60Hz超高清显示采用超宽视角屏幕（上下左右）178°内置喇叭及功放，三边无边框设计，3D数字图象降噪处理技术，含配套安装配件等全部内容）</t>
  </si>
  <si>
    <t>1.1.3</t>
  </si>
  <si>
    <t>摄像机支架安装（国标40CM，含相关辅材配件）</t>
  </si>
  <si>
    <t>个</t>
  </si>
  <si>
    <t>1.1.4</t>
  </si>
  <si>
    <t>监控立杆（定制监控立杆；4.5米高度；镀锌钢管；喷塑处理；包含设备基础及预埋件等，基础混凝土600×600×1200mm（长×宽×深），强度不低于 C25；基础内预埋Φ50 热镀锌钢管/高强度PE管，2根。防雷接地电阻≤10欧姆。）</t>
  </si>
  <si>
    <t>根</t>
  </si>
  <si>
    <t>1.1.5</t>
  </si>
  <si>
    <t>分线接线箱（接入设备箱安装调试；规格：300*400*250规格；304不锈钢喷塑；箱体2mm；柜门1.0mm，304不锈钢喷塑，含空开、插排等相关辅材）</t>
  </si>
  <si>
    <t>1.1.6</t>
  </si>
  <si>
    <t>监控硬盘录像设备安装调试（存储硬盘安装调试；7200RPM；32M缓存；支持7*24小时不间断工作；10T监控硬盘）</t>
  </si>
  <si>
    <t>块</t>
  </si>
  <si>
    <t>1.1.7</t>
  </si>
  <si>
    <t>录像设备安装调试（1.具有2个HDMI接口、2个VGA接口、1个CVBS接口、2个RJ45千兆网络接口、2个USB2.0接口、2个USB3.0接口、1个RS232接口、1个RS485接口（可接入RS485键盘）、1个eSata接口；具有1路音频输入接口、2路音频输出接口，16路报警输入接口、9路报警输出接口；具有1路直流12V输出接口；可内置16个SATA接口硬盘；
2.支持最大接入带宽384Mbps，最大存储带宽384Mbps，最大转发带宽256Mbps；
3.可接入1T、2T、3T、4T、6T、8T、10T、12TB、14TB、16TB容量的SATA接口硬盘；
4.HDMI1和HDMI2支持最大单路8K（7680×4320）和1080P（1920×1080）异源输出。
5.设备支持分组管理，支持将接入的视频通道按分组管理；支持以分组方式进行预览、回放和检索；自定义视图支持以分组方式拖动通道进行配置；
6.支持网络广播音频设备（包括网络音响）的接入，支持以POE方式接入网络广播；
7.支持网络广播绑定视频通道，支持以通道方式对绑定后的视频通道和网络广播进行对讲；
8.切片回放功能，支持按月、日、小时维度进行切片展示，按月最大支持30个切片，按日最大支持24个切片，按时最大支持60个切片。
9.支持预览时对实时视频流进行手动打标签，通过标签检索可以检索到相关的录像片段；
10.支持预览的单窗口轮巡，设备支持在多画面的固定窗口上进行轮巡预览，其他预览窗口不轮巡
11.支持查看在线用户信息，包括用户名、用户类型、IP地址和用户最后操作时间等维护信息
12.支持音频设备与视频设备独立管理，支持网络拾音器的接入、校时；最大16路音频设备管理；
13.支持音视频动态调整组合分配功能，可将任一路音频与任一路视频组合成复合流编码；
14.支持前端IPC证书二次校验机制，未通过证书校验的IPC不允许添加到NVR；
15.支持网络端口扫描行为预警，可自动封禁IP，并上报预警，支持远程下发IP拦截
16.支持自动跳转https功能，设备启用自动跳转https功能后不支持http协议访问，http访问入口连接会自动重定向到https入口）</t>
  </si>
  <si>
    <t>1.1.8</t>
  </si>
  <si>
    <t>智慧网络寻呼系统安装调试（7寸触摸屏IP网络智慧寻呼话筒，主要适用于：主控室、分控室、指挥中心、报警中心、办公室、前台、会议室、领导办公室等场合，可以对网络中的各种终端进行单向(对任意终端、多个终端、任意分区、多个分区、或者全区)进行喊话、广播、监听、可视对讲等下发任务指令。
功能介绍：
1、采用桌面式话筒设计，铝合金氧化面板，全金属底壳；专业控制台设计，坚固耐用，高档铝合金面板，全金属机身。
2、具有7寸数字真彩显示屏，电容式触摸屏，分辨率800*480。
3.采用ARMCortex-A7双核1.2GHz国产化MCU芯片；
4、采用Linux嵌入式系统，具有良好的稳定性、安全性和可移植性，
5、支持可视对讲、呼叫转移、终端广播、分区广播、全区广播，支持U盘广播功能；
6、支持通过触摸呼叫广播；支持呼叫单个终端和多个终端、呼叫分区及多个分区、呼叫全区广播；
7、支持设置话筒是否启用脱机模式，启用脱机模式下，可通过服务软件将终端信息和定时任务下载到本地，支持脱离服务器广播喊话、双向语音对讲、播放下载好的定时任务；
8、支持通过浏览器登录话筒IP地址修改网络参数、音频参数、配置参数；
9、支持通过浏览器登录话筒地址更新话筒程序版本；
10、内置高效回音消除算法，对讲语音清晰，无啸叫；
11、可视对讲支持40个快捷键操作，支持通话记录查询；
12、可选配通过红色紧急按钮一键对授权终端发起全区广播；
13、支持视频通话转移，视频通话支持转移到指定IP话筒；
14、支持通过选择对讲终端快速发起语音双向对讲，内置3W喇叭，实现双向语音通话，支持自动接听和手动接听切换；
15、内置3W扬声器支持接收广播和监听(数字降噪)。
16、支持话筒同步服务软件终端及分区信息，支持通过话筒广播呼叫功能，
17、广播延时低于100毫秒，支持线路输入采集及U盘广播。
18、支持用户权限配置，可让话筒只显示权限内的终端及分区；
19、支持4个可自定义名称广播快捷键，长按快捷键可以快速发起预设的广播任务
20、支持操作话筒密码验证功能，可设置6位数锁屏密码；
21、支持广播提示音开启和关闭选择；
22、支持自定义寻呼话筒是否接收广播，可以手动开启和关闭；
23、标配1个10/100MRJ45网络通信接口，支持局域网和互联网接入；
24、支持≥1路3.5mm音频线路输入，支持采集播放功能；具有≥1路3.5mm音频线路输出，可外接功率放大器。
25、具有≥1路短路输出接口、≥1路短路输入接口。
26、音频采样位率：16bit；
27、无信号时自动待机；
28、文件广播功能，可将本地音频文件给指定终端。
29、内置Flash存储，可以存储音频、配置信息及备份，支持远程修改和升级。
30、支持混音软件和话筒混音输出。
31、支持话筒喊话音量调节、音频输入音量调节。
32、支持中英文语言切换。
技术参数：
1、电源、功耗DC12V/2A，≤20W
2、网络通讯协议TCP/IP、UDP、ARP、ICMP、IGMP、HTTP、FTP
3、网络芯片速率10/100Mbps
4、音频编码格式WAV
5、音频采样、位率8kHz-44.1kHz，16bit，32kbps-320kbps
6、视频传输位率96kbps-512kbps
7、摄像头CMOS100W
8、内置功放功率3W
9、信噪比、频响&gt;90dB、20Hz-16kHz
10、显示屏TFT7”LCD800*480电容触摸屏
11、咪杆长度：310mm
12、工作温度、湿度-10℃-55℃，≤90%（无结露）
13、尺寸（长*宽*高）：270*150*60mm（高度含脚垫）；
14、接口：1个RJ45网络接口，1个电源开关，1个USB接口，1个microTF卡接口，1路报警输入，1路报警输出，1路3.5mm线路输入，1路线3.5mm路输出）</t>
  </si>
  <si>
    <t>1.1.9</t>
  </si>
  <si>
    <t>IP网络音柱音响（40W）安装调试（IP网络音柱，具有10/100M以太网接口，从网络接口接收网络的音频数据解码后播放。本网络音柱内置三个喇叭，1.5寸高音，可提供立体声的音频播放。全铝合金外壳+PCV防水板防水，可播放来自网络的音频，或进行声卡喊话。
基于ARM+DSP架构；
标准RJ45网络接口，可以放置在网络系统中的任何地方；
内置解码模块、40W数字功放以及开关电源；
防水设计、铝合金箱体、金属网罩；
采用高密度中纤板，内置吸音棉；
提供固件网络远程升级；尺寸：480*145*100MM）</t>
  </si>
  <si>
    <t>1.1.10</t>
  </si>
  <si>
    <t>24口汇聚交换机安装调试（监控系统交换机，技术参数：1.固化千兆电接口≥24个，SFP千兆光接口≥4个；2.交换容量≥336Gbps，转发性能≥144Mpps；3.支持IPV4/IPV6静态路由；4.支持生成树协议STP(IEEE802.1d)，RSTP(IEEE802.1w)和MSTP(IEEE802.1s)，完全保证快速收敛，提高容错能力，保证网络的稳定运行和链路的负载均衡，合理使用网络通道，提供冗余链路利用率。）</t>
  </si>
  <si>
    <t>1.1.11</t>
  </si>
  <si>
    <t>光纤收发器（光纤收发器安装调试，单模单纤千兆光纤收发器，电信级）</t>
  </si>
  <si>
    <t>1.1.12</t>
  </si>
  <si>
    <t>4口终端盒（光缆终端盒安装，4口SC光缆终端盒；包含耦合器；束状尾纤）</t>
  </si>
  <si>
    <t>1.1.13</t>
  </si>
  <si>
    <t>48口终端盒（光纤配线架安装，48个SC光口；包含支架；耦合器；束状尾纤）</t>
  </si>
  <si>
    <t>1.1.14</t>
  </si>
  <si>
    <t>光纤收发器基槽（光纤收发器基槽，电源输出；主动散热）</t>
  </si>
  <si>
    <t>1.1.15</t>
  </si>
  <si>
    <t>尾纤（光纤尾纤）</t>
  </si>
  <si>
    <t>1.1.16</t>
  </si>
  <si>
    <t>网络跳线（UTP6）</t>
  </si>
  <si>
    <t>1.1.17</t>
  </si>
  <si>
    <t>网络机柜（利旧）</t>
  </si>
  <si>
    <t>1.1.18</t>
  </si>
  <si>
    <t>24芯光缆（室外光缆安装，GYTA-24B1.3，纤芯使用电信入围品牌光缆）</t>
  </si>
  <si>
    <t>m</t>
  </si>
  <si>
    <t>1.1.19</t>
  </si>
  <si>
    <t>16芯光缆（室外光缆安装，GYTA-16B1.3，纤芯使用电信入围品牌光缆）</t>
  </si>
  <si>
    <t>1.1.20</t>
  </si>
  <si>
    <t>8芯光缆（室外光缆安装，GYTA-8B1.3，纤芯使用电信入围品牌光缆）</t>
  </si>
  <si>
    <t>1.1.21</t>
  </si>
  <si>
    <t>电缆敷设（YJV22-0.6/14*25电缆敷设,含电缆头）</t>
  </si>
  <si>
    <t>1.1.22</t>
  </si>
  <si>
    <t>RVV2*2.5</t>
  </si>
  <si>
    <t>1.1.23</t>
  </si>
  <si>
    <t>RVV2*1.0</t>
  </si>
  <si>
    <t>1.1.24</t>
  </si>
  <si>
    <t>六类网线（UTP6）</t>
  </si>
  <si>
    <t>1.1.25</t>
  </si>
  <si>
    <t>PE管（PE50）</t>
  </si>
  <si>
    <t>1.1.26</t>
  </si>
  <si>
    <t>土方开挖及回填（车行道埋深不小于 1.0m，人行道及绿化带埋深不小于 0.7m，含堆放、回填、压实）</t>
  </si>
  <si>
    <t>1.1.27</t>
  </si>
  <si>
    <t>手孔井砖基础砌筑(手孔井砌筑,包含水泥砂浆、砖、井座、井盖；尺寸：500*500)</t>
  </si>
  <si>
    <t>1.1.28</t>
  </si>
  <si>
    <t>辅材(包含空开、插线板、水晶头、绝缘胶带、扎带、纤芯套管、热缩管、管卡、管接头、螺丝螺母垫片、钉子等本套系统安装需要的辅材）</t>
  </si>
  <si>
    <t>项</t>
  </si>
  <si>
    <t>1.1.29</t>
  </si>
  <si>
    <t>工作站（1.办公室可独立观看景区视频监控；2.黑牛嘴景区内可操控喊话系统。）</t>
  </si>
  <si>
    <t>1.1.30</t>
  </si>
  <si>
    <t>物联网网关（备品备件）
CPU：ARM9嵌入式ARM低功耗处理器，主频不低于300MHz
内存：不低于64MB DDR2 SDRAM
存储设备：不低于128M Flash电子盘
以太网口：不低于2路，不低于2路网卡物理隔离
串口：不低于2路，1*RS485，1*RS232
支持设备驱动：Modbus-RTU、Modbus-TCP、三菱 FX系列、三菱Q系列、OMRON Hostlink、OMRON FINSTCP、罗克韦尔AB、西门子S7 200、西门子Smart200、西门子S7 1200、西门子S7 1500、南大傲拓NA200/NA300/NA400等
支持云平台：百度天工（MQTT）、阿里云(MQTT)/消息/物联网/ALINK、华为MES(MQTT)
供电：DC9~30V，防反接
功耗：&lt;5W
安装方式：导轨式</t>
  </si>
  <si>
    <t>临时工程（完成本工程所需要的全部临时工作，包括但不限于临时房屋、施工交通、施工水电、脚手架等全部内容）</t>
  </si>
  <si>
    <t>备注</t>
  </si>
  <si>
    <t>2.1.1</t>
  </si>
  <si>
    <t>超六类屏蔽网线（3楼机房至值班室，长度约75米，共计敷设4根）</t>
  </si>
  <si>
    <t>2.1.2</t>
  </si>
  <si>
    <t>5cm*10cm钢制桥架（含接头配件、固定材料、支吊架及防腐；机械登高作业安装敷设；施工内容从3楼机房至1楼值班室）</t>
  </si>
  <si>
    <t>2.1.3</t>
  </si>
  <si>
    <t>千兆单模光纤收发器（颍上闸中控室机柜至办公区3楼机柜光电转换）</t>
  </si>
  <si>
    <t>对</t>
  </si>
  <si>
    <t>2.1.4</t>
  </si>
  <si>
    <t>8口万兆工业级交换机（支持VLAN划分，支持WEB网管；颍上闸中控室机柜至办公区3楼机柜内网互联）</t>
  </si>
  <si>
    <t>2.1.5</t>
  </si>
  <si>
    <t>千兆无线AP</t>
  </si>
  <si>
    <t>2.1.6</t>
  </si>
  <si>
    <t>控制台（材质冷轧钢板，表面酸洗磷化，静电喷塑；产品规格2400*1000*780；操作台定制，柜体两部分组装，台面一体式）</t>
  </si>
  <si>
    <t>2.1.7</t>
  </si>
  <si>
    <t>电脑椅（PP+玻纤背框符合BIFMA测试标准，高弹性透气加密网布；2.5加厚中班蝴蝶底盘可原位锁定，行程80mm沉口50mm气杆；椅脚320mm黑色PP脚；椅轮50/25黑色尼龙轮）</t>
  </si>
  <si>
    <t>把</t>
  </si>
  <si>
    <t>2.1.8</t>
  </si>
  <si>
    <t>工情监测显示调整（采集颍上闸工情数据，利用工业控制软件的Web发布功能在颍上闸值班室实现工情实时监测，采购单位提供设备）</t>
  </si>
  <si>
    <t>2.1.9</t>
  </si>
  <si>
    <t>室内全彩P4LED屏幕购置安装（含固定支架）</t>
  </si>
  <si>
    <t>m2</t>
  </si>
  <si>
    <t>2.1.10</t>
  </si>
  <si>
    <t>高清视频线（10米，含金属线槽采购、线缆开槽等安装施工；操作台至墙面大屏处高清线施工敷设）</t>
  </si>
  <si>
    <t>条</t>
  </si>
  <si>
    <t>2.1.11</t>
  </si>
  <si>
    <t>HDMI线切换器（4K高清画面分割器；4进1出模式）</t>
  </si>
  <si>
    <t>2.1.12</t>
  </si>
  <si>
    <t>无线投屏器HDMI线50米（点对点无线投屏设备；HDMI2.1线 8K/60Hz高清显示；传输距离50米）</t>
  </si>
  <si>
    <t>2.1.13</t>
  </si>
  <si>
    <t>吸顶音响（1.6寸分频带后罩吸顶音箱（高端,带高低音，20W)；2.功率:5/10/20w；3.扬声器: Φ103mm/Φ13mm；4.定压输入:100v；5.开孔尺寸:Φ175mm）</t>
  </si>
  <si>
    <t>2.1.14</t>
  </si>
  <si>
    <t>合并式功放（1.输出功率:120W；2.设备支持2路辅助(AUX)线路输入，1路紧急(EMC)输入,2路话简输入；3.支持1路 EMC紧急报警音频信号输入接口,具有最高优先级；4.支持1路辅助输出；5.设有先进短路、过热、过载保护功能；6.线路设有限幅功能,可预防功放输出过大保护喇叭；7.支持电源、信号指示灯显示；8.具有市电波动保护功能,支持过压保护、欠压保护）</t>
  </si>
  <si>
    <t>套</t>
  </si>
  <si>
    <t>2.1.15</t>
  </si>
  <si>
    <t>一拖二手持话筒（接收机: 1.背光式LED显示屏指示了RF和AF信号强度，电池状态，频率，频率组/频道等工作状态。2.采用数字音码锁定技术，有效阻隔使用环境中的杂讯干扰。3.采用最新红外线自动对频（IR）技术，设定和操作更简便。4.独立隐藏式系统锁键。发射机:1.全锌合金管体,表面电镀黑镍加硬处理。2．LCD屏幕采用白色背光指示组号、通道、电池寿命、锁定状态等信息。3.红外数据同步功能。4.射频功率约12mW。5.话筒可互换使用，通用性强，全金属电镀管体，坚固，抗摔，耐磨。）</t>
  </si>
  <si>
    <t>2.1.16</t>
  </si>
  <si>
    <t>会议摄像机（1.支持108OP高清视频输出；2.云台可旋转,不少于3个预置位；3.USB直连电脑,支持腾讯会议等的多种互联网视频会议；4.安装至采购人指定位置）</t>
  </si>
  <si>
    <t>2.1.17</t>
  </si>
  <si>
    <t>会议摄像机落地支架（定制）</t>
  </si>
  <si>
    <t>2.2.1</t>
  </si>
  <si>
    <t>砖墙拆除（隔墙切除，施工地面为瓷砖，需做好防护，垃圾清运为室内需转运；包含垃圾清运及地砖修补）</t>
  </si>
  <si>
    <t>2.2.2</t>
  </si>
  <si>
    <t>背景墙（包含钢骨架，底板，及实木护墙板）</t>
  </si>
  <si>
    <t>2.2.3</t>
  </si>
  <si>
    <t>强弱电改造（含一个配电箱；电线铜芯4平方；2个地插，要求五孔含网线插口；7个开关；2个空调插座；4个五孔插座，含USB插口的；12个五孔插座；包含强弱电剔槽及恢复等）</t>
  </si>
  <si>
    <t>2.2.4</t>
  </si>
  <si>
    <t>实木复合门（0.9*2m含五金件、门套）</t>
  </si>
  <si>
    <t>扇</t>
  </si>
  <si>
    <t>2.2.5</t>
  </si>
  <si>
    <t>矿棉板吊顶安装（包含吊顶拆除及恢复，部分破损进行更换）</t>
  </si>
  <si>
    <t>2.2.6</t>
  </si>
  <si>
    <t>生态板封门（enf级，含生态板固定、2遍腻子，2遍乳胶漆，与周边墙体保持一致）</t>
  </si>
  <si>
    <t>2.2.7</t>
  </si>
  <si>
    <t>空调移机（空调拆移机，空调铜管接长5米，增加电源及铜管）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</si>
</sst>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0"/>
      <color rgb="FF000000"/>
      <name val="Arial"/>
      <charset val="1"/>
    </font>
    <font>
      <sz val="11"/>
      <name val="宋体"/>
      <charset val="134"/>
      <scheme val="minor"/>
    </font>
    <font>
      <sz val="10"/>
      <name val="Arial"/>
      <charset val="1"/>
    </font>
    <font>
      <b/>
      <sz val="16"/>
      <name val="宋体"/>
      <charset val="1"/>
    </font>
    <font>
      <b/>
      <sz val="9"/>
      <name val="黑体"/>
      <charset val="1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6"/>
      <color rgb="FF000000"/>
      <name val="宋体"/>
      <charset val="1"/>
    </font>
    <font>
      <b/>
      <sz val="9"/>
      <color rgb="FF000000"/>
      <name val="黑体"/>
      <charset val="1"/>
    </font>
    <font>
      <b/>
      <sz val="10.5"/>
      <color rgb="FF000000"/>
      <name val="宋体"/>
      <charset val="1"/>
    </font>
    <font>
      <sz val="10.5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176" fontId="11" fillId="0" borderId="12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6" fontId="11" fillId="0" borderId="15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workbookViewId="0">
      <selection activeCell="B17" sqref="B17"/>
    </sheetView>
  </sheetViews>
  <sheetFormatPr defaultColWidth="9" defaultRowHeight="12.75" outlineLevelCol="2"/>
  <cols>
    <col min="1" max="1" width="15.1809523809524" customWidth="1"/>
    <col min="2" max="2" width="54.8952380952381" customWidth="1"/>
    <col min="3" max="3" width="24.4" customWidth="1"/>
  </cols>
  <sheetData>
    <row r="1" ht="44.35" customHeight="1" spans="1:3">
      <c r="A1" s="56" t="s">
        <v>0</v>
      </c>
      <c r="B1" s="56"/>
      <c r="C1" s="56"/>
    </row>
    <row r="2" ht="42.9" customHeight="1" spans="1:3">
      <c r="A2" s="57" t="s">
        <v>1</v>
      </c>
      <c r="B2" s="57"/>
      <c r="C2" s="58" t="s">
        <v>2</v>
      </c>
    </row>
    <row r="3" ht="40" customHeight="1" spans="1:3">
      <c r="A3" s="59" t="s">
        <v>3</v>
      </c>
      <c r="B3" s="60" t="s">
        <v>4</v>
      </c>
      <c r="C3" s="61" t="s">
        <v>5</v>
      </c>
    </row>
    <row r="4" ht="23.25" customHeight="1" spans="1:3">
      <c r="A4" s="62" t="s">
        <v>6</v>
      </c>
      <c r="B4" s="63" t="s">
        <v>7</v>
      </c>
      <c r="C4" s="64">
        <f>C5+C6</f>
        <v>630000.0023</v>
      </c>
    </row>
    <row r="5" ht="23.25" customHeight="1" spans="1:3">
      <c r="A5" s="62">
        <v>1.1</v>
      </c>
      <c r="B5" s="63" t="s">
        <v>8</v>
      </c>
      <c r="C5" s="64">
        <f>'1.2 控制价-分类分项工程量清单计价表(建筑工程)'!F5</f>
        <v>609430.23</v>
      </c>
    </row>
    <row r="6" ht="23.25" customHeight="1" spans="1:3">
      <c r="A6" s="62">
        <v>1.2</v>
      </c>
      <c r="B6" s="63" t="s">
        <v>9</v>
      </c>
      <c r="C6" s="64">
        <f>'1.2 控制价-分类分项工程量清单计价表(建筑工程)'!F38</f>
        <v>20569.7723</v>
      </c>
    </row>
    <row r="7" ht="23.25" customHeight="1" spans="1:3">
      <c r="A7" s="62" t="s">
        <v>10</v>
      </c>
      <c r="B7" s="63" t="s">
        <v>11</v>
      </c>
      <c r="C7" s="64">
        <f>'1.2 控制价-分类分项工程量清单计价表(建筑工程)'!F39</f>
        <v>4819.7723</v>
      </c>
    </row>
    <row r="8" ht="23.25" customHeight="1" spans="1:3">
      <c r="A8" s="62" t="s">
        <v>12</v>
      </c>
      <c r="B8" s="63" t="s">
        <v>13</v>
      </c>
      <c r="C8" s="64">
        <f>'1.2 控制价-分类分项工程量清单计价表(建筑工程)'!F40</f>
        <v>15750</v>
      </c>
    </row>
    <row r="9" ht="23.25" customHeight="1" spans="1:3">
      <c r="A9" s="62" t="s">
        <v>14</v>
      </c>
      <c r="B9" s="63" t="s">
        <v>15</v>
      </c>
      <c r="C9" s="64">
        <f>C10+C11+C12</f>
        <v>40000.0023589744</v>
      </c>
    </row>
    <row r="10" ht="24" customHeight="1" spans="1:3">
      <c r="A10" s="62">
        <v>2.1</v>
      </c>
      <c r="B10" s="63" t="s">
        <v>8</v>
      </c>
      <c r="C10" s="64">
        <f>'1.3 控制价-分类分项工程量清单计价表(建筑工程) (2)'!F5</f>
        <v>28228.9</v>
      </c>
    </row>
    <row r="11" ht="24" customHeight="1" spans="1:3">
      <c r="A11" s="62">
        <v>2.2</v>
      </c>
      <c r="B11" s="63" t="s">
        <v>16</v>
      </c>
      <c r="C11" s="64">
        <f>'1.3 控制价-分类分项工程量清单计价表(建筑工程) (2)'!F23</f>
        <v>10158.33</v>
      </c>
    </row>
    <row r="12" ht="23.25" customHeight="1" spans="1:3">
      <c r="A12" s="62">
        <v>2.3</v>
      </c>
      <c r="B12" s="63" t="s">
        <v>9</v>
      </c>
      <c r="C12" s="64">
        <f>C13+C14</f>
        <v>1612.77235897436</v>
      </c>
    </row>
    <row r="13" ht="23.25" customHeight="1" spans="1:3">
      <c r="A13" s="62" t="s">
        <v>17</v>
      </c>
      <c r="B13" s="63" t="s">
        <v>11</v>
      </c>
      <c r="C13" s="64">
        <f>'1.3 控制价-分类分项工程量清单计价表(建筑工程) (2)'!F32</f>
        <v>612.7723</v>
      </c>
    </row>
    <row r="14" ht="23.25" customHeight="1" spans="1:3">
      <c r="A14" s="62" t="s">
        <v>18</v>
      </c>
      <c r="B14" s="63" t="s">
        <v>13</v>
      </c>
      <c r="C14" s="64">
        <f>'1.3 控制价-分类分项工程量清单计价表(建筑工程) (2)'!F33</f>
        <v>1000.00005897436</v>
      </c>
    </row>
    <row r="15" ht="24" customHeight="1" spans="1:3">
      <c r="A15" s="62"/>
      <c r="B15" s="63"/>
      <c r="C15" s="64"/>
    </row>
    <row r="16" ht="23.25" customHeight="1" spans="1:3">
      <c r="A16" s="62"/>
      <c r="B16" s="63"/>
      <c r="C16" s="64"/>
    </row>
    <row r="17" ht="23.25" customHeight="1" spans="1:3">
      <c r="A17" s="62"/>
      <c r="B17" s="63"/>
      <c r="C17" s="64"/>
    </row>
    <row r="18" ht="24" customHeight="1" spans="1:3">
      <c r="A18" s="62"/>
      <c r="B18" s="63"/>
      <c r="C18" s="64"/>
    </row>
    <row r="19" ht="23.25" customHeight="1" spans="1:3">
      <c r="A19" s="62"/>
      <c r="B19" s="63"/>
      <c r="C19" s="64"/>
    </row>
    <row r="20" ht="23.25" customHeight="1" spans="1:3">
      <c r="A20" s="62"/>
      <c r="B20" s="63"/>
      <c r="C20" s="64"/>
    </row>
    <row r="21" ht="23.25" customHeight="1" spans="1:3">
      <c r="A21" s="62"/>
      <c r="B21" s="63"/>
      <c r="C21" s="64"/>
    </row>
    <row r="22" ht="24" customHeight="1" spans="1:3">
      <c r="A22" s="62"/>
      <c r="B22" s="63"/>
      <c r="C22" s="64"/>
    </row>
    <row r="23" ht="23.25" customHeight="1" spans="1:3">
      <c r="A23" s="62"/>
      <c r="B23" s="63"/>
      <c r="C23" s="64"/>
    </row>
    <row r="24" ht="23.25" customHeight="1" spans="1:3">
      <c r="A24" s="62"/>
      <c r="B24" s="63"/>
      <c r="C24" s="64"/>
    </row>
    <row r="25" ht="24" customHeight="1" spans="1:3">
      <c r="A25" s="62"/>
      <c r="B25" s="63"/>
      <c r="C25" s="64"/>
    </row>
    <row r="26" ht="23.25" customHeight="1" spans="1:3">
      <c r="A26" s="62"/>
      <c r="B26" s="63"/>
      <c r="C26" s="64"/>
    </row>
    <row r="27" ht="23.25" customHeight="1" spans="1:3">
      <c r="A27" s="62"/>
      <c r="B27" s="63"/>
      <c r="C27" s="64"/>
    </row>
    <row r="28" ht="23.25" customHeight="1" spans="1:3">
      <c r="A28" s="62"/>
      <c r="B28" s="63"/>
      <c r="C28" s="64"/>
    </row>
    <row r="29" ht="23.25" customHeight="1" spans="1:3">
      <c r="A29" s="62"/>
      <c r="B29" s="63"/>
      <c r="C29" s="64"/>
    </row>
    <row r="30" ht="26.2" customHeight="1" spans="1:3">
      <c r="A30" s="65"/>
      <c r="B30" s="66" t="s">
        <v>19</v>
      </c>
      <c r="C30" s="67">
        <f>C4+C9</f>
        <v>670000.004658974</v>
      </c>
    </row>
  </sheetData>
  <mergeCells count="2">
    <mergeCell ref="A1:C1"/>
    <mergeCell ref="A2:B2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3" topLeftCell="A26" activePane="bottomLeft" state="frozen"/>
      <selection/>
      <selection pane="bottomLeft" activeCell="F6" sqref="F6"/>
    </sheetView>
  </sheetViews>
  <sheetFormatPr defaultColWidth="9" defaultRowHeight="13.5" outlineLevelCol="5"/>
  <cols>
    <col min="1" max="1" width="8.85714285714286" style="1" customWidth="1"/>
    <col min="2" max="2" width="95.2857142857143" style="2" customWidth="1"/>
    <col min="3" max="3" width="6.11428571428571" style="2" customWidth="1"/>
    <col min="4" max="4" width="7.24761904761905" style="1" customWidth="1"/>
    <col min="5" max="5" width="11.7428571428571" style="1" customWidth="1"/>
    <col min="6" max="6" width="15" style="24" customWidth="1"/>
    <col min="7" max="7" width="18.8571428571429" style="1" customWidth="1"/>
    <col min="8" max="16376" width="9" style="1"/>
    <col min="16377" max="16384" width="9" style="3"/>
  </cols>
  <sheetData>
    <row r="1" ht="31" customHeight="1" spans="1:6">
      <c r="A1" s="25" t="s">
        <v>20</v>
      </c>
      <c r="B1" s="25"/>
      <c r="C1" s="25"/>
      <c r="D1" s="25"/>
      <c r="E1" s="25"/>
      <c r="F1" s="25"/>
    </row>
    <row r="2" ht="30" customHeight="1" spans="1:6">
      <c r="A2" s="26" t="s">
        <v>1</v>
      </c>
      <c r="B2" s="26"/>
      <c r="C2" s="26"/>
      <c r="D2" s="26"/>
      <c r="E2" s="26"/>
      <c r="F2" s="27"/>
    </row>
    <row r="3" ht="49" customHeight="1" spans="1:6">
      <c r="A3" s="6" t="s">
        <v>3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</row>
    <row r="4" ht="25" customHeight="1" spans="1:6">
      <c r="A4" s="6" t="s">
        <v>6</v>
      </c>
      <c r="B4" s="8" t="s">
        <v>7</v>
      </c>
      <c r="C4" s="8"/>
      <c r="D4" s="9"/>
      <c r="E4" s="10"/>
      <c r="F4" s="10">
        <f>F5+F38</f>
        <v>630000.0023</v>
      </c>
    </row>
    <row r="5" ht="25" customHeight="1" spans="1:6">
      <c r="A5" s="6">
        <v>1.1</v>
      </c>
      <c r="B5" s="8" t="s">
        <v>8</v>
      </c>
      <c r="C5" s="11"/>
      <c r="D5" s="6"/>
      <c r="E5" s="12"/>
      <c r="F5" s="12">
        <f>SUM(F6:F37)</f>
        <v>609430.23</v>
      </c>
    </row>
    <row r="6" ht="177" customHeight="1" spans="1:6">
      <c r="A6" s="13" t="s">
        <v>26</v>
      </c>
      <c r="B6" s="14" t="s">
        <v>27</v>
      </c>
      <c r="C6" s="13" t="s">
        <v>28</v>
      </c>
      <c r="D6" s="13">
        <v>43</v>
      </c>
      <c r="E6" s="15">
        <v>3003.78</v>
      </c>
      <c r="F6" s="15">
        <f t="shared" ref="F6:F13" si="0">D6*E6</f>
        <v>129162.54</v>
      </c>
    </row>
    <row r="7" ht="50" customHeight="1" spans="1:6">
      <c r="A7" s="13" t="s">
        <v>29</v>
      </c>
      <c r="B7" s="14" t="s">
        <v>30</v>
      </c>
      <c r="C7" s="13" t="s">
        <v>28</v>
      </c>
      <c r="D7" s="13">
        <v>1</v>
      </c>
      <c r="E7" s="15">
        <v>5524.92</v>
      </c>
      <c r="F7" s="15">
        <f t="shared" si="0"/>
        <v>5524.92</v>
      </c>
    </row>
    <row r="8" ht="28" customHeight="1" spans="1:6">
      <c r="A8" s="13" t="s">
        <v>31</v>
      </c>
      <c r="B8" s="14" t="s">
        <v>32</v>
      </c>
      <c r="C8" s="13" t="s">
        <v>33</v>
      </c>
      <c r="D8" s="13">
        <v>43</v>
      </c>
      <c r="E8" s="15">
        <v>82.34</v>
      </c>
      <c r="F8" s="15">
        <f t="shared" si="0"/>
        <v>3540.62</v>
      </c>
    </row>
    <row r="9" ht="50" customHeight="1" spans="1:6">
      <c r="A9" s="13" t="s">
        <v>34</v>
      </c>
      <c r="B9" s="14" t="s">
        <v>35</v>
      </c>
      <c r="C9" s="13" t="s">
        <v>36</v>
      </c>
      <c r="D9" s="13">
        <v>36</v>
      </c>
      <c r="E9" s="15">
        <v>982.51</v>
      </c>
      <c r="F9" s="15">
        <f t="shared" si="0"/>
        <v>35370.36</v>
      </c>
    </row>
    <row r="10" ht="33" customHeight="1" spans="1:6">
      <c r="A10" s="13" t="s">
        <v>37</v>
      </c>
      <c r="B10" s="14" t="s">
        <v>38</v>
      </c>
      <c r="C10" s="13" t="s">
        <v>33</v>
      </c>
      <c r="D10" s="13">
        <v>36</v>
      </c>
      <c r="E10" s="15">
        <v>346.91</v>
      </c>
      <c r="F10" s="15">
        <f t="shared" si="0"/>
        <v>12488.76</v>
      </c>
    </row>
    <row r="11" ht="35" customHeight="1" spans="1:6">
      <c r="A11" s="13" t="s">
        <v>39</v>
      </c>
      <c r="B11" s="14" t="s">
        <v>40</v>
      </c>
      <c r="C11" s="13" t="s">
        <v>41</v>
      </c>
      <c r="D11" s="13">
        <v>12</v>
      </c>
      <c r="E11" s="15">
        <v>2753.88</v>
      </c>
      <c r="F11" s="15">
        <f t="shared" si="0"/>
        <v>33046.56</v>
      </c>
    </row>
    <row r="12" ht="305" customHeight="1" spans="1:6">
      <c r="A12" s="13" t="s">
        <v>42</v>
      </c>
      <c r="B12" s="14" t="s">
        <v>43</v>
      </c>
      <c r="C12" s="13" t="s">
        <v>28</v>
      </c>
      <c r="D12" s="13">
        <v>1</v>
      </c>
      <c r="E12" s="13">
        <v>5823.06</v>
      </c>
      <c r="F12" s="15">
        <f t="shared" si="0"/>
        <v>5823.06</v>
      </c>
    </row>
    <row r="13" ht="260" customHeight="1" spans="1:6">
      <c r="A13" s="28" t="s">
        <v>44</v>
      </c>
      <c r="B13" s="29" t="s">
        <v>45</v>
      </c>
      <c r="C13" s="30" t="s">
        <v>28</v>
      </c>
      <c r="D13" s="28">
        <v>1</v>
      </c>
      <c r="E13" s="31">
        <v>1970.44</v>
      </c>
      <c r="F13" s="32">
        <f t="shared" si="0"/>
        <v>1970.44</v>
      </c>
    </row>
    <row r="14" ht="260" customHeight="1" spans="1:6">
      <c r="A14" s="33"/>
      <c r="B14" s="34"/>
      <c r="C14" s="35"/>
      <c r="D14" s="33"/>
      <c r="E14" s="36"/>
      <c r="F14" s="37"/>
    </row>
    <row r="15" ht="260" customHeight="1" spans="1:6">
      <c r="A15" s="38"/>
      <c r="B15" s="39"/>
      <c r="C15" s="40"/>
      <c r="D15" s="38"/>
      <c r="E15" s="41"/>
      <c r="F15" s="42"/>
    </row>
    <row r="16" ht="138" customHeight="1" spans="1:6">
      <c r="A16" s="13" t="s">
        <v>46</v>
      </c>
      <c r="B16" s="14" t="s">
        <v>47</v>
      </c>
      <c r="C16" s="16" t="s">
        <v>28</v>
      </c>
      <c r="D16" s="16">
        <v>28</v>
      </c>
      <c r="E16" s="18">
        <v>980.16</v>
      </c>
      <c r="F16" s="15">
        <f>D16*E16</f>
        <v>27444.48</v>
      </c>
    </row>
    <row r="17" ht="94" customHeight="1" spans="1:6">
      <c r="A17" s="13" t="s">
        <v>48</v>
      </c>
      <c r="B17" s="14" t="s">
        <v>49</v>
      </c>
      <c r="C17" s="16" t="s">
        <v>28</v>
      </c>
      <c r="D17" s="16">
        <v>2</v>
      </c>
      <c r="E17" s="18">
        <v>1803.33</v>
      </c>
      <c r="F17" s="15">
        <f>D17*E17</f>
        <v>3606.66</v>
      </c>
    </row>
    <row r="18" ht="50" customHeight="1" spans="1:6">
      <c r="A18" s="13" t="s">
        <v>50</v>
      </c>
      <c r="B18" s="14" t="s">
        <v>51</v>
      </c>
      <c r="C18" s="16" t="s">
        <v>28</v>
      </c>
      <c r="D18" s="16">
        <v>60</v>
      </c>
      <c r="E18" s="18">
        <v>427.17</v>
      </c>
      <c r="F18" s="15">
        <f>D18*E18</f>
        <v>25630.2</v>
      </c>
    </row>
    <row r="19" ht="50" customHeight="1" spans="1:6">
      <c r="A19" s="13" t="s">
        <v>52</v>
      </c>
      <c r="B19" s="14" t="s">
        <v>53</v>
      </c>
      <c r="C19" s="16" t="s">
        <v>33</v>
      </c>
      <c r="D19" s="13">
        <v>32</v>
      </c>
      <c r="E19" s="15">
        <v>43.03</v>
      </c>
      <c r="F19" s="15">
        <f t="shared" ref="F19:F28" si="1">D19*E19</f>
        <v>1376.96</v>
      </c>
    </row>
    <row r="20" ht="50" customHeight="1" spans="1:6">
      <c r="A20" s="13" t="s">
        <v>54</v>
      </c>
      <c r="B20" s="14" t="s">
        <v>55</v>
      </c>
      <c r="C20" s="16" t="s">
        <v>33</v>
      </c>
      <c r="D20" s="13">
        <v>1</v>
      </c>
      <c r="E20" s="15">
        <v>531.93</v>
      </c>
      <c r="F20" s="15">
        <f t="shared" si="1"/>
        <v>531.93</v>
      </c>
    </row>
    <row r="21" ht="50" customHeight="1" spans="1:6">
      <c r="A21" s="13" t="s">
        <v>56</v>
      </c>
      <c r="B21" s="14" t="s">
        <v>57</v>
      </c>
      <c r="C21" s="16" t="s">
        <v>28</v>
      </c>
      <c r="D21" s="16">
        <v>2</v>
      </c>
      <c r="E21" s="18">
        <v>556.28</v>
      </c>
      <c r="F21" s="15">
        <f t="shared" si="1"/>
        <v>1112.56</v>
      </c>
    </row>
    <row r="22" ht="50" customHeight="1" spans="1:6">
      <c r="A22" s="13" t="s">
        <v>58</v>
      </c>
      <c r="B22" s="14" t="s">
        <v>59</v>
      </c>
      <c r="C22" s="16" t="s">
        <v>36</v>
      </c>
      <c r="D22" s="16">
        <v>69</v>
      </c>
      <c r="E22" s="18">
        <v>17.78</v>
      </c>
      <c r="F22" s="15">
        <f t="shared" si="1"/>
        <v>1226.82</v>
      </c>
    </row>
    <row r="23" ht="50" customHeight="1" spans="1:6">
      <c r="A23" s="13" t="s">
        <v>60</v>
      </c>
      <c r="B23" s="14" t="s">
        <v>61</v>
      </c>
      <c r="C23" s="16" t="s">
        <v>36</v>
      </c>
      <c r="D23" s="16">
        <v>54</v>
      </c>
      <c r="E23" s="18">
        <v>14.32</v>
      </c>
      <c r="F23" s="15">
        <f t="shared" si="1"/>
        <v>773.28</v>
      </c>
    </row>
    <row r="24" ht="33" customHeight="1" spans="1:6">
      <c r="A24" s="43" t="s">
        <v>62</v>
      </c>
      <c r="B24" s="44" t="s">
        <v>63</v>
      </c>
      <c r="C24" s="45" t="s">
        <v>28</v>
      </c>
      <c r="D24" s="45">
        <v>1</v>
      </c>
      <c r="E24" s="46">
        <v>317.76</v>
      </c>
      <c r="F24" s="47">
        <f t="shared" si="1"/>
        <v>317.76</v>
      </c>
    </row>
    <row r="25" ht="50" customHeight="1" spans="1:6">
      <c r="A25" s="13" t="s">
        <v>64</v>
      </c>
      <c r="B25" s="14" t="s">
        <v>65</v>
      </c>
      <c r="C25" s="16" t="s">
        <v>66</v>
      </c>
      <c r="D25" s="16">
        <v>1900</v>
      </c>
      <c r="E25" s="18">
        <v>9.84</v>
      </c>
      <c r="F25" s="15">
        <f t="shared" si="1"/>
        <v>18696</v>
      </c>
    </row>
    <row r="26" ht="50" customHeight="1" spans="1:6">
      <c r="A26" s="13" t="s">
        <v>67</v>
      </c>
      <c r="B26" s="14" t="s">
        <v>68</v>
      </c>
      <c r="C26" s="16" t="s">
        <v>66</v>
      </c>
      <c r="D26" s="16">
        <v>1800</v>
      </c>
      <c r="E26" s="18">
        <v>8.81</v>
      </c>
      <c r="F26" s="15">
        <f t="shared" si="1"/>
        <v>15858</v>
      </c>
    </row>
    <row r="27" ht="50" customHeight="1" spans="1:6">
      <c r="A27" s="13" t="s">
        <v>69</v>
      </c>
      <c r="B27" s="14" t="s">
        <v>70</v>
      </c>
      <c r="C27" s="16" t="s">
        <v>66</v>
      </c>
      <c r="D27" s="16">
        <v>1061</v>
      </c>
      <c r="E27" s="18">
        <v>6.75</v>
      </c>
      <c r="F27" s="15">
        <f t="shared" si="1"/>
        <v>7161.75</v>
      </c>
    </row>
    <row r="28" s="23" customFormat="1" ht="50" customHeight="1" spans="1:6">
      <c r="A28" s="13" t="s">
        <v>71</v>
      </c>
      <c r="B28" s="14" t="s">
        <v>72</v>
      </c>
      <c r="C28" s="16" t="s">
        <v>66</v>
      </c>
      <c r="D28" s="16">
        <v>300</v>
      </c>
      <c r="E28" s="18">
        <v>128.83</v>
      </c>
      <c r="F28" s="15">
        <f t="shared" ref="F28:F37" si="2">D28*E28</f>
        <v>38649</v>
      </c>
    </row>
    <row r="29" s="23" customFormat="1" ht="50" customHeight="1" spans="1:6">
      <c r="A29" s="13" t="s">
        <v>73</v>
      </c>
      <c r="B29" s="14" t="s">
        <v>74</v>
      </c>
      <c r="C29" s="16" t="s">
        <v>66</v>
      </c>
      <c r="D29" s="16">
        <v>4900</v>
      </c>
      <c r="E29" s="18">
        <v>7</v>
      </c>
      <c r="F29" s="15">
        <f t="shared" si="2"/>
        <v>34300</v>
      </c>
    </row>
    <row r="30" s="23" customFormat="1" ht="50" customHeight="1" spans="1:6">
      <c r="A30" s="13" t="s">
        <v>75</v>
      </c>
      <c r="B30" s="14" t="s">
        <v>76</v>
      </c>
      <c r="C30" s="16" t="s">
        <v>66</v>
      </c>
      <c r="D30" s="16">
        <v>561</v>
      </c>
      <c r="E30" s="18">
        <v>3.64</v>
      </c>
      <c r="F30" s="15">
        <f t="shared" si="2"/>
        <v>2042.04</v>
      </c>
    </row>
    <row r="31" s="23" customFormat="1" ht="50" customHeight="1" spans="1:6">
      <c r="A31" s="13" t="s">
        <v>77</v>
      </c>
      <c r="B31" s="14" t="s">
        <v>78</v>
      </c>
      <c r="C31" s="16" t="s">
        <v>66</v>
      </c>
      <c r="D31" s="16">
        <v>1050</v>
      </c>
      <c r="E31" s="18">
        <v>3.66</v>
      </c>
      <c r="F31" s="15">
        <f t="shared" si="2"/>
        <v>3843</v>
      </c>
    </row>
    <row r="32" s="23" customFormat="1" ht="50" customHeight="1" spans="1:6">
      <c r="A32" s="13" t="s">
        <v>79</v>
      </c>
      <c r="B32" s="14" t="s">
        <v>80</v>
      </c>
      <c r="C32" s="16" t="s">
        <v>66</v>
      </c>
      <c r="D32" s="16">
        <v>5500</v>
      </c>
      <c r="E32" s="18">
        <v>16.38</v>
      </c>
      <c r="F32" s="15">
        <f t="shared" si="2"/>
        <v>90090</v>
      </c>
    </row>
    <row r="33" s="23" customFormat="1" ht="50" customHeight="1" spans="1:6">
      <c r="A33" s="13" t="s">
        <v>81</v>
      </c>
      <c r="B33" s="14" t="s">
        <v>82</v>
      </c>
      <c r="C33" s="16" t="s">
        <v>66</v>
      </c>
      <c r="D33" s="16">
        <v>5200</v>
      </c>
      <c r="E33" s="18">
        <v>3.57</v>
      </c>
      <c r="F33" s="15">
        <f t="shared" si="2"/>
        <v>18564</v>
      </c>
    </row>
    <row r="34" s="23" customFormat="1" ht="50" customHeight="1" spans="1:6">
      <c r="A34" s="13" t="s">
        <v>83</v>
      </c>
      <c r="B34" s="14" t="s">
        <v>84</v>
      </c>
      <c r="C34" s="16" t="s">
        <v>33</v>
      </c>
      <c r="D34" s="16">
        <v>89</v>
      </c>
      <c r="E34" s="18">
        <v>890.77</v>
      </c>
      <c r="F34" s="15">
        <f t="shared" si="2"/>
        <v>79278.53</v>
      </c>
    </row>
    <row r="35" customFormat="1" ht="27" spans="1:6">
      <c r="A35" s="13" t="s">
        <v>85</v>
      </c>
      <c r="B35" s="14" t="s">
        <v>86</v>
      </c>
      <c r="C35" s="16" t="s">
        <v>87</v>
      </c>
      <c r="D35" s="16">
        <v>1</v>
      </c>
      <c r="E35" s="18">
        <v>1000</v>
      </c>
      <c r="F35" s="15">
        <f t="shared" si="2"/>
        <v>1000</v>
      </c>
    </row>
    <row r="36" customFormat="1" ht="25" customHeight="1" spans="1:6">
      <c r="A36" s="13" t="s">
        <v>88</v>
      </c>
      <c r="B36" s="48" t="s">
        <v>89</v>
      </c>
      <c r="C36" s="49" t="s">
        <v>87</v>
      </c>
      <c r="D36" s="49">
        <v>2</v>
      </c>
      <c r="E36" s="50">
        <v>4500</v>
      </c>
      <c r="F36" s="51">
        <f t="shared" si="2"/>
        <v>9000</v>
      </c>
    </row>
    <row r="37" customFormat="1" ht="175.5" spans="1:6">
      <c r="A37" s="43" t="s">
        <v>90</v>
      </c>
      <c r="B37" s="52" t="s">
        <v>91</v>
      </c>
      <c r="C37" s="53" t="s">
        <v>28</v>
      </c>
      <c r="D37" s="53">
        <v>1</v>
      </c>
      <c r="E37" s="54">
        <v>2000</v>
      </c>
      <c r="F37" s="55">
        <f t="shared" si="2"/>
        <v>2000</v>
      </c>
    </row>
    <row r="38" ht="25" customHeight="1" spans="1:6">
      <c r="A38" s="9">
        <v>1.2</v>
      </c>
      <c r="B38" s="8" t="s">
        <v>9</v>
      </c>
      <c r="C38" s="9"/>
      <c r="D38" s="9"/>
      <c r="E38" s="10"/>
      <c r="F38" s="10">
        <f>SUM(F39:F40)</f>
        <v>20569.7723</v>
      </c>
    </row>
    <row r="39" ht="27" spans="1:6">
      <c r="A39" s="16" t="s">
        <v>10</v>
      </c>
      <c r="B39" s="14" t="s">
        <v>92</v>
      </c>
      <c r="C39" s="16" t="s">
        <v>87</v>
      </c>
      <c r="D39" s="16">
        <v>1</v>
      </c>
      <c r="E39" s="18">
        <f>F5*0.01-759.67-514.86</f>
        <v>4819.7723</v>
      </c>
      <c r="F39" s="18">
        <f>E39*D39</f>
        <v>4819.7723</v>
      </c>
    </row>
    <row r="40" ht="25" customHeight="1" spans="1:6">
      <c r="A40" s="16" t="s">
        <v>12</v>
      </c>
      <c r="B40" s="14" t="s">
        <v>13</v>
      </c>
      <c r="C40" s="16" t="s">
        <v>87</v>
      </c>
      <c r="D40" s="16">
        <v>1</v>
      </c>
      <c r="E40" s="18">
        <f>630000*0.025</f>
        <v>15750</v>
      </c>
      <c r="F40" s="18">
        <f>E40*D40</f>
        <v>15750</v>
      </c>
    </row>
    <row r="41" ht="25" customHeight="1" spans="1:6">
      <c r="A41" s="13"/>
      <c r="B41" s="11" t="s">
        <v>19</v>
      </c>
      <c r="C41" s="11"/>
      <c r="D41" s="21"/>
      <c r="E41" s="22"/>
      <c r="F41" s="12">
        <f>F4</f>
        <v>630000.0023</v>
      </c>
    </row>
  </sheetData>
  <mergeCells count="8">
    <mergeCell ref="A1:F1"/>
    <mergeCell ref="A2:F2"/>
    <mergeCell ref="A13:A15"/>
    <mergeCell ref="B13:B15"/>
    <mergeCell ref="C13:C15"/>
    <mergeCell ref="D13:D15"/>
    <mergeCell ref="E13:E15"/>
    <mergeCell ref="F13:F15"/>
  </mergeCells>
  <printOptions horizontalCentered="1"/>
  <pageMargins left="0.590277777777778" right="0.590277777777778" top="1" bottom="1" header="0.5" footer="0.5"/>
  <pageSetup paperSize="9" scale="9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zoomScale="130" zoomScaleNormal="130" topLeftCell="A26" workbookViewId="0">
      <selection activeCell="B23" sqref="B23"/>
    </sheetView>
  </sheetViews>
  <sheetFormatPr defaultColWidth="9" defaultRowHeight="13.5"/>
  <cols>
    <col min="1" max="1" width="8.85714285714286" style="1" customWidth="1"/>
    <col min="2" max="2" width="48.2857142857143" style="2" customWidth="1"/>
    <col min="3" max="3" width="6.11428571428571" style="2" customWidth="1"/>
    <col min="4" max="4" width="7.24761904761905" style="1" customWidth="1"/>
    <col min="5" max="5" width="10.552380952381" style="1" customWidth="1"/>
    <col min="6" max="6" width="12.4285714285714" style="1" customWidth="1"/>
    <col min="7" max="7" width="23.5714285714286" style="1" hidden="1" customWidth="1"/>
    <col min="8" max="8" width="9" style="1"/>
    <col min="9" max="9" width="9.66666666666667" style="1"/>
    <col min="10" max="16382" width="9" style="1"/>
    <col min="16383" max="16384" width="9" style="3"/>
  </cols>
  <sheetData>
    <row r="1" s="1" customFormat="1" ht="31" customHeight="1" spans="1:7 16383:16384">
      <c r="A1" s="4" t="s">
        <v>20</v>
      </c>
      <c r="B1" s="4"/>
      <c r="C1" s="4"/>
      <c r="D1" s="4"/>
      <c r="E1" s="4"/>
      <c r="F1" s="4"/>
      <c r="G1" s="4"/>
    </row>
    <row r="2" s="1" customFormat="1" ht="30" customHeight="1" spans="1:7 16383:16384">
      <c r="A2" s="5" t="s">
        <v>1</v>
      </c>
      <c r="B2" s="5"/>
      <c r="C2" s="5"/>
      <c r="D2" s="5"/>
      <c r="E2" s="5"/>
      <c r="F2" s="5"/>
      <c r="G2" s="5"/>
      <c r="XFC2" s="3"/>
      <c r="XFD2" s="3"/>
    </row>
    <row r="3" s="1" customFormat="1" ht="49" customHeight="1" spans="1:7 16383:16384">
      <c r="A3" s="6" t="s">
        <v>3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6" t="s">
        <v>93</v>
      </c>
      <c r="XFC3" s="3"/>
      <c r="XFD3" s="3"/>
    </row>
    <row r="4" s="1" customFormat="1" ht="25" customHeight="1" spans="1:7 16383:16384">
      <c r="A4" s="6" t="s">
        <v>6</v>
      </c>
      <c r="B4" s="8" t="s">
        <v>15</v>
      </c>
      <c r="C4" s="8"/>
      <c r="D4" s="9"/>
      <c r="E4" s="10"/>
      <c r="F4" s="10">
        <f>F5+F23+F31</f>
        <v>40000.0023589744</v>
      </c>
      <c r="G4" s="6"/>
      <c r="XFC4" s="3"/>
      <c r="XFD4" s="3"/>
    </row>
    <row r="5" s="1" customFormat="1" ht="25" customHeight="1" spans="1:7 16383:16384">
      <c r="A5" s="6">
        <v>2.1</v>
      </c>
      <c r="B5" s="8" t="s">
        <v>8</v>
      </c>
      <c r="C5" s="11"/>
      <c r="D5" s="6"/>
      <c r="E5" s="12"/>
      <c r="F5" s="12">
        <f>SUM(F6:F22)</f>
        <v>28228.9</v>
      </c>
      <c r="G5" s="6"/>
      <c r="XFC5" s="3"/>
      <c r="XFD5" s="3"/>
    </row>
    <row r="6" s="1" customFormat="1" ht="37" customHeight="1" spans="1:7 16383:16384">
      <c r="A6" s="13" t="s">
        <v>94</v>
      </c>
      <c r="B6" s="14" t="s">
        <v>95</v>
      </c>
      <c r="C6" s="13" t="s">
        <v>66</v>
      </c>
      <c r="D6" s="13">
        <v>200</v>
      </c>
      <c r="E6" s="15">
        <v>2.94</v>
      </c>
      <c r="F6" s="15">
        <f t="shared" ref="F6:F22" si="0">D6*E6</f>
        <v>588</v>
      </c>
      <c r="G6" s="16"/>
      <c r="XFC6" s="3"/>
      <c r="XFD6" s="3"/>
    </row>
    <row r="7" s="1" customFormat="1" ht="53" customHeight="1" spans="1:7 16383:16384">
      <c r="A7" s="13" t="s">
        <v>96</v>
      </c>
      <c r="B7" s="14" t="s">
        <v>97</v>
      </c>
      <c r="C7" s="13" t="s">
        <v>66</v>
      </c>
      <c r="D7" s="13">
        <v>50</v>
      </c>
      <c r="E7" s="15">
        <v>30.74</v>
      </c>
      <c r="F7" s="15">
        <f t="shared" si="0"/>
        <v>1537</v>
      </c>
      <c r="G7" s="13"/>
      <c r="XFC7" s="3"/>
      <c r="XFD7" s="3"/>
    </row>
    <row r="8" s="1" customFormat="1" ht="35" customHeight="1" spans="1:7 16383:16384">
      <c r="A8" s="13" t="s">
        <v>98</v>
      </c>
      <c r="B8" s="14" t="s">
        <v>99</v>
      </c>
      <c r="C8" s="13" t="s">
        <v>100</v>
      </c>
      <c r="D8" s="13">
        <v>1</v>
      </c>
      <c r="E8" s="15">
        <v>427.17</v>
      </c>
      <c r="F8" s="15">
        <f t="shared" si="0"/>
        <v>427.17</v>
      </c>
      <c r="G8" s="13"/>
      <c r="XFC8" s="3"/>
      <c r="XFD8" s="3"/>
    </row>
    <row r="9" s="1" customFormat="1" ht="50" customHeight="1" spans="1:7 16383:16384">
      <c r="A9" s="13" t="s">
        <v>101</v>
      </c>
      <c r="B9" s="14" t="s">
        <v>102</v>
      </c>
      <c r="C9" s="13" t="s">
        <v>28</v>
      </c>
      <c r="D9" s="13">
        <v>1</v>
      </c>
      <c r="E9" s="15">
        <v>1396.04</v>
      </c>
      <c r="F9" s="15">
        <f t="shared" si="0"/>
        <v>1396.04</v>
      </c>
      <c r="G9" s="13"/>
      <c r="XFC9" s="3"/>
      <c r="XFD9" s="3"/>
    </row>
    <row r="10" s="1" customFormat="1" ht="41" customHeight="1" spans="1:7 16383:16384">
      <c r="A10" s="13" t="s">
        <v>103</v>
      </c>
      <c r="B10" s="14" t="s">
        <v>104</v>
      </c>
      <c r="C10" s="16" t="s">
        <v>33</v>
      </c>
      <c r="D10" s="16">
        <v>3</v>
      </c>
      <c r="E10" s="16">
        <v>412.45</v>
      </c>
      <c r="F10" s="16">
        <f t="shared" si="0"/>
        <v>1237.35</v>
      </c>
      <c r="G10" s="13"/>
      <c r="XFC10" s="17"/>
      <c r="XFD10" s="17"/>
    </row>
    <row r="11" s="1" customFormat="1" ht="40.5" spans="1:7 16383:16384">
      <c r="A11" s="13" t="s">
        <v>105</v>
      </c>
      <c r="B11" s="14" t="s">
        <v>106</v>
      </c>
      <c r="C11" s="13" t="s">
        <v>28</v>
      </c>
      <c r="D11" s="13">
        <v>1</v>
      </c>
      <c r="E11" s="13">
        <v>4835.14</v>
      </c>
      <c r="F11" s="15">
        <f t="shared" si="0"/>
        <v>4835.14</v>
      </c>
      <c r="G11" s="13"/>
      <c r="XFC11" s="3"/>
      <c r="XFD11" s="3"/>
    </row>
    <row r="12" s="1" customFormat="1" ht="89" customHeight="1" spans="1:7 16383:16384">
      <c r="A12" s="13" t="s">
        <v>107</v>
      </c>
      <c r="B12" s="14" t="s">
        <v>108</v>
      </c>
      <c r="C12" s="13" t="s">
        <v>109</v>
      </c>
      <c r="D12" s="13">
        <v>2</v>
      </c>
      <c r="E12" s="13">
        <v>400</v>
      </c>
      <c r="F12" s="15">
        <f t="shared" si="0"/>
        <v>800</v>
      </c>
      <c r="G12" s="13"/>
      <c r="XFC12" s="3"/>
      <c r="XFD12" s="3"/>
    </row>
    <row r="13" s="1" customFormat="1" ht="40.5" spans="1:7 16383:16384">
      <c r="A13" s="13" t="s">
        <v>110</v>
      </c>
      <c r="B13" s="14" t="s">
        <v>111</v>
      </c>
      <c r="C13" s="13" t="s">
        <v>87</v>
      </c>
      <c r="D13" s="13">
        <v>1</v>
      </c>
      <c r="E13" s="15">
        <v>500</v>
      </c>
      <c r="F13" s="15">
        <f t="shared" si="0"/>
        <v>500</v>
      </c>
      <c r="G13" s="13"/>
      <c r="XFC13" s="3"/>
      <c r="XFD13" s="3"/>
    </row>
    <row r="14" s="1" customFormat="1" ht="37" customHeight="1" spans="1:7 16383:16384">
      <c r="A14" s="13" t="s">
        <v>112</v>
      </c>
      <c r="B14" s="14" t="s">
        <v>113</v>
      </c>
      <c r="C14" s="16" t="s">
        <v>114</v>
      </c>
      <c r="D14" s="16">
        <v>4</v>
      </c>
      <c r="E14" s="18">
        <v>2050.09</v>
      </c>
      <c r="F14" s="15">
        <f t="shared" si="0"/>
        <v>8200.36</v>
      </c>
      <c r="G14" s="16"/>
      <c r="XFC14" s="3"/>
      <c r="XFD14" s="3"/>
    </row>
    <row r="15" s="1" customFormat="1" ht="27" spans="1:7 16383:16384">
      <c r="A15" s="13" t="s">
        <v>115</v>
      </c>
      <c r="B15" s="14" t="s">
        <v>116</v>
      </c>
      <c r="C15" s="16" t="s">
        <v>117</v>
      </c>
      <c r="D15" s="16">
        <v>4</v>
      </c>
      <c r="E15" s="18">
        <v>340.03</v>
      </c>
      <c r="F15" s="15">
        <f t="shared" si="0"/>
        <v>1360.12</v>
      </c>
      <c r="G15" s="16"/>
      <c r="XFC15" s="3"/>
      <c r="XFD15" s="3"/>
    </row>
    <row r="16" s="1" customFormat="1" ht="22" customHeight="1" spans="1:7 16383:16384">
      <c r="A16" s="13" t="s">
        <v>118</v>
      </c>
      <c r="B16" s="14" t="s">
        <v>119</v>
      </c>
      <c r="C16" s="16" t="s">
        <v>28</v>
      </c>
      <c r="D16" s="16">
        <v>1</v>
      </c>
      <c r="E16" s="18">
        <v>390.62</v>
      </c>
      <c r="F16" s="15">
        <f t="shared" si="0"/>
        <v>390.62</v>
      </c>
      <c r="G16" s="16"/>
      <c r="XFC16" s="3"/>
      <c r="XFD16" s="3"/>
    </row>
    <row r="17" s="1" customFormat="1" ht="27" spans="1:7 16383:16384">
      <c r="A17" s="13" t="s">
        <v>120</v>
      </c>
      <c r="B17" s="14" t="s">
        <v>121</v>
      </c>
      <c r="C17" s="16" t="s">
        <v>33</v>
      </c>
      <c r="D17" s="16">
        <v>2</v>
      </c>
      <c r="E17" s="18">
        <v>274.27</v>
      </c>
      <c r="F17" s="15">
        <f t="shared" si="0"/>
        <v>548.54</v>
      </c>
      <c r="G17" s="16"/>
      <c r="XFC17" s="3"/>
      <c r="XFD17" s="3"/>
    </row>
    <row r="18" s="1" customFormat="1" ht="78" customHeight="1" spans="1:7 16383:16384">
      <c r="A18" s="13" t="s">
        <v>122</v>
      </c>
      <c r="B18" s="14" t="s">
        <v>123</v>
      </c>
      <c r="C18" s="16" t="s">
        <v>33</v>
      </c>
      <c r="D18" s="16">
        <v>2</v>
      </c>
      <c r="E18" s="18">
        <v>150.75</v>
      </c>
      <c r="F18" s="15">
        <f t="shared" si="0"/>
        <v>301.5</v>
      </c>
      <c r="G18" s="16"/>
      <c r="XFC18" s="3"/>
      <c r="XFD18" s="3"/>
    </row>
    <row r="19" s="1" customFormat="1" ht="107" customHeight="1" spans="1:7 16383:16384">
      <c r="A19" s="13" t="s">
        <v>124</v>
      </c>
      <c r="B19" s="14" t="s">
        <v>125</v>
      </c>
      <c r="C19" s="16" t="s">
        <v>126</v>
      </c>
      <c r="D19" s="16">
        <v>1</v>
      </c>
      <c r="E19" s="18">
        <v>890.62</v>
      </c>
      <c r="F19" s="15">
        <f t="shared" si="0"/>
        <v>890.62</v>
      </c>
      <c r="G19" s="16"/>
      <c r="XFC19" s="3"/>
      <c r="XFD19" s="3"/>
    </row>
    <row r="20" s="1" customFormat="1" ht="150" customHeight="1" spans="1:7 16383:16384">
      <c r="A20" s="13" t="s">
        <v>127</v>
      </c>
      <c r="B20" s="14" t="s">
        <v>128</v>
      </c>
      <c r="C20" s="16" t="s">
        <v>126</v>
      </c>
      <c r="D20" s="16">
        <v>2</v>
      </c>
      <c r="E20" s="18">
        <v>1333.48</v>
      </c>
      <c r="F20" s="15">
        <f t="shared" si="0"/>
        <v>2666.96</v>
      </c>
      <c r="G20" s="16"/>
      <c r="XFC20" s="3"/>
      <c r="XFD20" s="3"/>
    </row>
    <row r="21" s="1" customFormat="1" ht="72" customHeight="1" spans="1:7 16383:16384">
      <c r="A21" s="13" t="s">
        <v>129</v>
      </c>
      <c r="B21" s="14" t="s">
        <v>130</v>
      </c>
      <c r="C21" s="16" t="s">
        <v>28</v>
      </c>
      <c r="D21" s="16">
        <v>1</v>
      </c>
      <c r="E21" s="18">
        <v>2222.48</v>
      </c>
      <c r="F21" s="15">
        <f t="shared" si="0"/>
        <v>2222.48</v>
      </c>
      <c r="G21" s="16"/>
      <c r="XFC21" s="3"/>
      <c r="XFD21" s="3"/>
    </row>
    <row r="22" s="1" customFormat="1" ht="24" customHeight="1" spans="1:7 16383:16384">
      <c r="A22" s="13" t="s">
        <v>131</v>
      </c>
      <c r="B22" s="14" t="s">
        <v>132</v>
      </c>
      <c r="C22" s="16" t="s">
        <v>28</v>
      </c>
      <c r="D22" s="16">
        <v>1</v>
      </c>
      <c r="E22" s="18">
        <v>327</v>
      </c>
      <c r="F22" s="15">
        <f t="shared" si="0"/>
        <v>327</v>
      </c>
      <c r="G22" s="16"/>
      <c r="XFC22" s="3"/>
      <c r="XFD22" s="3"/>
    </row>
    <row r="23" s="1" customFormat="1" ht="25" customHeight="1" spans="1:7 16383:16384">
      <c r="A23" s="6">
        <v>2.2</v>
      </c>
      <c r="B23" s="8" t="s">
        <v>16</v>
      </c>
      <c r="C23" s="9"/>
      <c r="D23" s="9"/>
      <c r="E23" s="10"/>
      <c r="F23" s="12">
        <f>SUM(F24:F30)</f>
        <v>10158.33</v>
      </c>
      <c r="G23" s="13"/>
      <c r="XFC23" s="3"/>
      <c r="XFD23" s="3"/>
    </row>
    <row r="24" s="1" customFormat="1" ht="40.5" spans="1:7 16383:16384">
      <c r="A24" s="13" t="s">
        <v>133</v>
      </c>
      <c r="B24" s="14" t="s">
        <v>134</v>
      </c>
      <c r="C24" s="16" t="s">
        <v>114</v>
      </c>
      <c r="D24" s="13">
        <v>16.7</v>
      </c>
      <c r="E24" s="15">
        <v>57.14</v>
      </c>
      <c r="F24" s="15">
        <f t="shared" ref="F24:F30" si="1">D24*E24</f>
        <v>954.238</v>
      </c>
      <c r="G24" s="16"/>
      <c r="XFC24" s="3"/>
      <c r="XFD24" s="3"/>
    </row>
    <row r="25" s="1" customFormat="1" ht="31" customHeight="1" spans="1:7 16383:16384">
      <c r="A25" s="13" t="s">
        <v>135</v>
      </c>
      <c r="B25" s="14" t="s">
        <v>136</v>
      </c>
      <c r="C25" s="16" t="s">
        <v>114</v>
      </c>
      <c r="D25" s="13">
        <v>16.7</v>
      </c>
      <c r="E25" s="15">
        <v>274.96</v>
      </c>
      <c r="F25" s="15">
        <f t="shared" si="1"/>
        <v>4591.832</v>
      </c>
      <c r="G25" s="16"/>
      <c r="XFC25" s="3"/>
      <c r="XFD25" s="3"/>
    </row>
    <row r="26" s="1" customFormat="1" ht="54" spans="1:7 16383:16384">
      <c r="A26" s="13" t="s">
        <v>137</v>
      </c>
      <c r="B26" s="14" t="s">
        <v>138</v>
      </c>
      <c r="C26" s="16" t="s">
        <v>114</v>
      </c>
      <c r="D26" s="16">
        <v>34</v>
      </c>
      <c r="E26" s="18">
        <v>50</v>
      </c>
      <c r="F26" s="15">
        <f t="shared" si="1"/>
        <v>1700</v>
      </c>
      <c r="G26" s="16"/>
      <c r="XFC26" s="3"/>
      <c r="XFD26" s="3"/>
    </row>
    <row r="27" s="1" customFormat="1" ht="28" customHeight="1" spans="1:7 16383:16384">
      <c r="A27" s="13" t="s">
        <v>139</v>
      </c>
      <c r="B27" s="14" t="s">
        <v>140</v>
      </c>
      <c r="C27" s="16" t="s">
        <v>141</v>
      </c>
      <c r="D27" s="16">
        <v>1</v>
      </c>
      <c r="E27" s="18">
        <v>1318.9</v>
      </c>
      <c r="F27" s="15">
        <f t="shared" si="1"/>
        <v>1318.9</v>
      </c>
      <c r="G27" s="16"/>
      <c r="XFC27" s="3"/>
      <c r="XFD27" s="3"/>
    </row>
    <row r="28" s="1" customFormat="1" ht="37" customHeight="1" spans="1:7 16383:16384">
      <c r="A28" s="13" t="s">
        <v>142</v>
      </c>
      <c r="B28" s="14" t="s">
        <v>143</v>
      </c>
      <c r="C28" s="16" t="s">
        <v>114</v>
      </c>
      <c r="D28" s="16">
        <v>34</v>
      </c>
      <c r="E28" s="18">
        <v>23.79</v>
      </c>
      <c r="F28" s="15">
        <f t="shared" si="1"/>
        <v>808.86</v>
      </c>
      <c r="G28" s="16"/>
      <c r="XFC28" s="3"/>
      <c r="XFD28" s="3"/>
    </row>
    <row r="29" s="1" customFormat="1" ht="27" spans="1:7 16383:16384">
      <c r="A29" s="13" t="s">
        <v>144</v>
      </c>
      <c r="B29" s="14" t="s">
        <v>145</v>
      </c>
      <c r="C29" s="16" t="s">
        <v>114</v>
      </c>
      <c r="D29" s="16">
        <v>2</v>
      </c>
      <c r="E29" s="18">
        <v>142.25</v>
      </c>
      <c r="F29" s="15">
        <f t="shared" si="1"/>
        <v>284.5</v>
      </c>
      <c r="G29" s="16"/>
      <c r="XFC29" s="3"/>
      <c r="XFD29" s="3"/>
    </row>
    <row r="30" s="1" customFormat="1" ht="27" spans="1:7 16383:16384">
      <c r="A30" s="13" t="s">
        <v>146</v>
      </c>
      <c r="B30" s="14" t="s">
        <v>147</v>
      </c>
      <c r="C30" s="16" t="s">
        <v>28</v>
      </c>
      <c r="D30" s="16">
        <v>2</v>
      </c>
      <c r="E30" s="18">
        <v>250</v>
      </c>
      <c r="F30" s="15">
        <f t="shared" si="1"/>
        <v>500</v>
      </c>
      <c r="G30" s="16"/>
      <c r="XFC30" s="3"/>
      <c r="XFD30" s="3"/>
    </row>
    <row r="31" s="1" customFormat="1" ht="25" customHeight="1" spans="1:7 16383:16384">
      <c r="A31" s="9">
        <v>2.3</v>
      </c>
      <c r="B31" s="8" t="s">
        <v>9</v>
      </c>
      <c r="C31" s="9"/>
      <c r="D31" s="9"/>
      <c r="E31" s="10"/>
      <c r="F31" s="10">
        <f>SUM(F32:F33)</f>
        <v>1612.77235897436</v>
      </c>
      <c r="G31" s="19"/>
      <c r="XFC31" s="3"/>
      <c r="XFD31" s="3"/>
    </row>
    <row r="32" s="1" customFormat="1" ht="40.5" spans="1:7 16383:16384">
      <c r="A32" s="16" t="s">
        <v>17</v>
      </c>
      <c r="B32" s="14" t="s">
        <v>92</v>
      </c>
      <c r="C32" s="16" t="s">
        <v>87</v>
      </c>
      <c r="D32" s="16">
        <v>1</v>
      </c>
      <c r="E32" s="18">
        <f>(F5+F23)*0.01+228.9</f>
        <v>612.7723</v>
      </c>
      <c r="F32" s="18">
        <f>E32*D32</f>
        <v>612.7723</v>
      </c>
      <c r="G32" s="20"/>
      <c r="XFC32" s="3"/>
      <c r="XFD32" s="3"/>
    </row>
    <row r="33" s="1" customFormat="1" ht="25" customHeight="1" spans="1:7 16383:16384">
      <c r="A33" s="16" t="s">
        <v>18</v>
      </c>
      <c r="B33" s="14" t="s">
        <v>13</v>
      </c>
      <c r="C33" s="16" t="s">
        <v>87</v>
      </c>
      <c r="D33" s="16">
        <v>1</v>
      </c>
      <c r="E33" s="18">
        <f>(F5+F23+F32)*0.025/(1-0.025)</f>
        <v>1000.00005897436</v>
      </c>
      <c r="F33" s="18">
        <f>E33*D33</f>
        <v>1000.00005897436</v>
      </c>
      <c r="G33" s="19"/>
      <c r="XFC33" s="3"/>
      <c r="XFD33" s="3"/>
    </row>
    <row r="34" s="1" customFormat="1" ht="25" customHeight="1" spans="1:7 16383:16384">
      <c r="A34" s="13"/>
      <c r="B34" s="11" t="s">
        <v>19</v>
      </c>
      <c r="C34" s="11"/>
      <c r="D34" s="21"/>
      <c r="E34" s="22"/>
      <c r="F34" s="12">
        <f>F4</f>
        <v>40000.0023589744</v>
      </c>
      <c r="G34" s="19"/>
      <c r="XFC34" s="3"/>
      <c r="XFD34" s="3"/>
    </row>
  </sheetData>
  <mergeCells count="2">
    <mergeCell ref="A1:G1"/>
    <mergeCell ref="A2:G2"/>
  </mergeCells>
  <printOptions horizontalCentered="1"/>
  <pageMargins left="0.590277777777778" right="0.590277777777778" top="1" bottom="1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</Company>
  <Application>Stimulsoft Reports 2025.2.5 from 2 June 2025, .NET 4.5.2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1.1 工程项目总价表3</vt:lpstr>
      <vt:lpstr>1.2 控制价-分类分项工程量清单计价表(建筑工程)</vt:lpstr>
      <vt:lpstr>1.3 控制价-分类分项工程量清单计价表(建筑工程)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大梦梦</cp:lastModifiedBy>
  <dcterms:created xsi:type="dcterms:W3CDTF">2026-03-17T20:07:00Z</dcterms:created>
  <dcterms:modified xsi:type="dcterms:W3CDTF">2026-05-12T00:41:34Z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AA0D5D31F5C2AA778FB9016A22AF8882_43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