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635" windowHeight="7695"/>
  </bookViews>
  <sheets>
    <sheet name="全线需求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1" name="ID_80D64772E71C464F8D6A9354B00171EF" descr="MEITU_20240712_173030899"/>
        <xdr:cNvPicPr/>
      </xdr:nvPicPr>
      <xdr:blipFill>
        <a:blip r:embed="rId1"/>
        <a:stretch>
          <a:fillRect/>
        </a:stretch>
      </xdr:blipFill>
      <xdr:spPr>
        <a:xfrm>
          <a:off x="5222240" y="19338925"/>
          <a:ext cx="1800225" cy="1150620"/>
        </a:xfrm>
        <a:prstGeom prst="rect">
          <a:avLst/>
        </a:prstGeom>
      </xdr:spPr>
    </xdr:pic>
  </etc:cellImage>
  <etc:cellImage>
    <xdr:pic>
      <xdr:nvPicPr>
        <xdr:cNvPr id="16" name="ID_3AD36F69A9D946A7934330BF12CDA309"/>
        <xdr:cNvPicPr/>
      </xdr:nvPicPr>
      <xdr:blipFill>
        <a:blip r:embed="rId2" r:link="rId3"/>
        <a:stretch>
          <a:fillRect/>
        </a:stretch>
      </xdr:blipFill>
      <xdr:spPr>
        <a:xfrm>
          <a:off x="5222240" y="18073370"/>
          <a:ext cx="1800225" cy="115189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9" name="ID_B94AC7BE69C0461383FB0D6F7F8B01F4"/>
        <xdr:cNvPicPr/>
      </xdr:nvPicPr>
      <xdr:blipFill>
        <a:blip r:embed="rId4" r:link="rId3"/>
        <a:stretch>
          <a:fillRect/>
        </a:stretch>
      </xdr:blipFill>
      <xdr:spPr>
        <a:xfrm>
          <a:off x="5222240" y="16790670"/>
          <a:ext cx="1800225" cy="115189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1" name="ID_4C1BD70D267C41FBA9E3E7204584DC96" descr="ed8d93f361b07e2fc0bac4ccf0f64754"/>
        <xdr:cNvPicPr/>
      </xdr:nvPicPr>
      <xdr:blipFill>
        <a:blip r:embed="rId5"/>
        <a:stretch>
          <a:fillRect/>
        </a:stretch>
      </xdr:blipFill>
      <xdr:spPr>
        <a:xfrm>
          <a:off x="5222240" y="14208760"/>
          <a:ext cx="1800225" cy="1150620"/>
        </a:xfrm>
        <a:prstGeom prst="rect">
          <a:avLst/>
        </a:prstGeom>
      </xdr:spPr>
    </xdr:pic>
  </etc:cellImage>
  <etc:cellImage>
    <xdr:pic>
      <xdr:nvPicPr>
        <xdr:cNvPr id="22" name="ID_591C88047F194136B419304BEAEEF628" descr="f388b89927116d4fd6f498cf10ee1dc2"/>
        <xdr:cNvPicPr/>
      </xdr:nvPicPr>
      <xdr:blipFill>
        <a:blip r:embed="rId6"/>
        <a:stretch>
          <a:fillRect/>
        </a:stretch>
      </xdr:blipFill>
      <xdr:spPr>
        <a:xfrm>
          <a:off x="5222240" y="12926060"/>
          <a:ext cx="1800225" cy="1150620"/>
        </a:xfrm>
        <a:prstGeom prst="rect">
          <a:avLst/>
        </a:prstGeom>
      </xdr:spPr>
    </xdr:pic>
  </etc:cellImage>
  <etc:cellImage>
    <xdr:pic>
      <xdr:nvPicPr>
        <xdr:cNvPr id="25" name="ID_0D69404C751541F8A149DEF6A2096457" descr="QQ图片20231026164403"/>
        <xdr:cNvPicPr/>
      </xdr:nvPicPr>
      <xdr:blipFill>
        <a:blip r:embed="rId7"/>
        <a:stretch>
          <a:fillRect/>
        </a:stretch>
      </xdr:blipFill>
      <xdr:spPr>
        <a:xfrm>
          <a:off x="5260340" y="9113520"/>
          <a:ext cx="1800225" cy="1151890"/>
        </a:xfrm>
        <a:prstGeom prst="rect">
          <a:avLst/>
        </a:prstGeom>
      </xdr:spPr>
    </xdr:pic>
  </etc:cellImage>
  <etc:cellImage>
    <xdr:pic>
      <xdr:nvPicPr>
        <xdr:cNvPr id="26" name="ID_AA6CA2AF61D548459FC4B2F99BCB3575" descr="QQ图片20231026164225"/>
        <xdr:cNvPicPr/>
      </xdr:nvPicPr>
      <xdr:blipFill>
        <a:blip r:embed="rId8"/>
        <a:srcRect/>
        <a:stretch>
          <a:fillRect/>
        </a:stretch>
      </xdr:blipFill>
      <xdr:spPr>
        <a:xfrm>
          <a:off x="5250815" y="7852410"/>
          <a:ext cx="1800225" cy="1150620"/>
        </a:xfrm>
        <a:prstGeom prst="rect">
          <a:avLst/>
        </a:prstGeom>
      </xdr:spPr>
    </xdr:pic>
  </etc:cellImage>
  <etc:cellImage>
    <xdr:pic>
      <xdr:nvPicPr>
        <xdr:cNvPr id="27" name="ID_D91A92AFC16F4E17BBF3E7B3BCE0FE36"/>
        <xdr:cNvPicPr/>
      </xdr:nvPicPr>
      <xdr:blipFill>
        <a:blip r:embed="rId9" r:link="rId3"/>
        <a:stretch>
          <a:fillRect/>
        </a:stretch>
      </xdr:blipFill>
      <xdr:spPr>
        <a:xfrm>
          <a:off x="5222240" y="5229225"/>
          <a:ext cx="1800225" cy="115062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0" name="ID_672AD93FBDCF46AC99BCED3DC0E36B96"/>
        <xdr:cNvPicPr/>
      </xdr:nvPicPr>
      <xdr:blipFill>
        <a:blip r:embed="rId10" r:link="rId3"/>
        <a:stretch>
          <a:fillRect/>
        </a:stretch>
      </xdr:blipFill>
      <xdr:spPr>
        <a:xfrm>
          <a:off x="5222240" y="6512560"/>
          <a:ext cx="1800225" cy="115062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" name="ID_99285916F42649FAB9666180FA1C61E6" descr="4693ca3c6932efc2f1dc831a00d02f5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995035" y="4291330"/>
          <a:ext cx="1610995" cy="1316355"/>
        </a:xfrm>
        <a:prstGeom prst="rect">
          <a:avLst/>
        </a:prstGeom>
      </xdr:spPr>
    </xdr:pic>
  </etc:cellImage>
  <etc:cellImage>
    <xdr:pic>
      <xdr:nvPicPr>
        <xdr:cNvPr id="5" name="ID_3A120B51BCD54CCCB795D878B9E1FA04" descr="2cfe49c7b4e87dd4a53f6fc9cac8bfd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975985" y="6727190"/>
          <a:ext cx="1634490" cy="1228090"/>
        </a:xfrm>
        <a:prstGeom prst="rect">
          <a:avLst/>
        </a:prstGeom>
      </xdr:spPr>
    </xdr:pic>
  </etc:cellImage>
  <etc:cellImage>
    <xdr:pic>
      <xdr:nvPicPr>
        <xdr:cNvPr id="12" name="ID_8851705BB634414390185D2FFFAD197B" descr="9445d15da6b00b62591d5dc4c31170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08830" y="6107430"/>
          <a:ext cx="10067925" cy="7541895"/>
        </a:xfrm>
        <a:prstGeom prst="rect">
          <a:avLst/>
        </a:prstGeom>
      </xdr:spPr>
    </xdr:pic>
  </etc:cellImage>
  <etc:cellImage>
    <xdr:pic>
      <xdr:nvPicPr>
        <xdr:cNvPr id="15" name="ID_309AEE92F4944AF1B0101B5D728C8481" descr="009e7b93993b2375c54d42c53d4cf4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625975" y="4835525"/>
          <a:ext cx="10069195" cy="7542530"/>
        </a:xfrm>
        <a:prstGeom prst="rect">
          <a:avLst/>
        </a:prstGeom>
      </xdr:spPr>
    </xdr:pic>
  </etc:cellImage>
  <etc:cellImage>
    <xdr:pic>
      <xdr:nvPicPr>
        <xdr:cNvPr id="53" name="ID_87AE358722354EEB885ACD510FF09A62" descr="b440f91a5f44d8921bf12854a3f6db7e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467985" y="82299175"/>
          <a:ext cx="1586230" cy="1250315"/>
        </a:xfrm>
        <a:prstGeom prst="rect">
          <a:avLst/>
        </a:prstGeom>
      </xdr:spPr>
    </xdr:pic>
  </etc:cellImage>
  <etc:cellImage>
    <xdr:pic>
      <xdr:nvPicPr>
        <xdr:cNvPr id="32" name="ID_376BC144C351497C8710605E5F372E1C"/>
        <xdr:cNvPicPr>
          <a:picLocks noChangeAspect="1"/>
        </xdr:cNvPicPr>
      </xdr:nvPicPr>
      <xdr:blipFill>
        <a:blip r:embed="rId16" r:link="rId3"/>
        <a:stretch>
          <a:fillRect/>
        </a:stretch>
      </xdr:blipFill>
      <xdr:spPr>
        <a:xfrm>
          <a:off x="4330065" y="6908800"/>
          <a:ext cx="9525000" cy="71437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6" name="ID_02F0E68A1F084282AADB05C7F1E24E65"/>
        <xdr:cNvPicPr>
          <a:picLocks noChangeAspect="1"/>
        </xdr:cNvPicPr>
      </xdr:nvPicPr>
      <xdr:blipFill>
        <a:blip r:embed="rId17" r:link="rId3"/>
        <a:stretch>
          <a:fillRect/>
        </a:stretch>
      </xdr:blipFill>
      <xdr:spPr>
        <a:xfrm>
          <a:off x="3269615" y="7334885"/>
          <a:ext cx="4302760" cy="318643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8" name="ID_BF01F8D217B4435AA4CA16270AD64D04"/>
        <xdr:cNvPicPr>
          <a:picLocks noChangeAspect="1"/>
        </xdr:cNvPicPr>
      </xdr:nvPicPr>
      <xdr:blipFill>
        <a:blip r:embed="rId18" r:link="rId3"/>
        <a:stretch>
          <a:fillRect/>
        </a:stretch>
      </xdr:blipFill>
      <xdr:spPr>
        <a:xfrm>
          <a:off x="5981700" y="6203950"/>
          <a:ext cx="1594485" cy="119761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2" name="ID_4BB1DCFD4BB5409C9021BB697F73789B" descr="D7072B294E94AB809AF3AFC17614C34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048500" y="6003290"/>
          <a:ext cx="10055860" cy="7572375"/>
        </a:xfrm>
        <a:prstGeom prst="rect">
          <a:avLst/>
        </a:prstGeom>
      </xdr:spPr>
    </xdr:pic>
  </etc:cellImage>
  <etc:cellImage>
    <xdr:pic>
      <xdr:nvPicPr>
        <xdr:cNvPr id="34" name="ID_7CD2055E85AF402D9E80B53E2E542F9E"/>
        <xdr:cNvPicPr>
          <a:picLocks noChangeAspect="1"/>
        </xdr:cNvPicPr>
      </xdr:nvPicPr>
      <xdr:blipFill>
        <a:blip r:embed="rId20" r:link="rId3"/>
        <a:stretch>
          <a:fillRect/>
        </a:stretch>
      </xdr:blipFill>
      <xdr:spPr>
        <a:xfrm>
          <a:off x="5991225" y="7458075"/>
          <a:ext cx="1678940" cy="126111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" name="ID_F0018C0BCEE2465FBAFC31360ABD4A53" descr="909213c73d74dee1f06ff8da96a17e7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881370" y="1494790"/>
          <a:ext cx="1782445" cy="1137285"/>
        </a:xfrm>
        <a:prstGeom prst="rect">
          <a:avLst/>
        </a:prstGeom>
      </xdr:spPr>
    </xdr:pic>
  </etc:cellImage>
  <etc:cellImage>
    <xdr:pic>
      <xdr:nvPicPr>
        <xdr:cNvPr id="17" name="ID_EBD2F832E97C40BE8B41E010050D458F" descr="QQ图片20240712162104(1)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834380" y="2969260"/>
          <a:ext cx="1849755" cy="1123315"/>
        </a:xfrm>
        <a:prstGeom prst="rect">
          <a:avLst/>
        </a:prstGeom>
      </xdr:spPr>
    </xdr:pic>
  </etc:cellImage>
  <etc:cellImage>
    <xdr:pic>
      <xdr:nvPicPr>
        <xdr:cNvPr id="4" name="ID_9901A20BE7E44123A5C959B477502A4F" descr="bbb35671ad07be6597002da54f1d38b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974080" y="4716780"/>
          <a:ext cx="1674495" cy="958850"/>
        </a:xfrm>
        <a:prstGeom prst="rect">
          <a:avLst/>
        </a:prstGeom>
      </xdr:spPr>
    </xdr:pic>
  </etc:cellImage>
  <etc:cellImage>
    <xdr:pic>
      <xdr:nvPicPr>
        <xdr:cNvPr id="6" name="ID_E8C967D4AFC34DC6B928EEFE3BBF92ED" descr="e29e5e02ef1b2a6d1cd7b840b4f867f2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857240" y="6029325"/>
          <a:ext cx="1753870" cy="1149350"/>
        </a:xfrm>
        <a:prstGeom prst="rect">
          <a:avLst/>
        </a:prstGeom>
      </xdr:spPr>
    </xdr:pic>
  </etc:cellImage>
  <etc:cellImage>
    <xdr:pic>
      <xdr:nvPicPr>
        <xdr:cNvPr id="24" name="ID_334332DDC3CC4EB3A92264A3487625DA"/>
        <xdr:cNvPicPr>
          <a:picLocks noChangeAspect="1"/>
        </xdr:cNvPicPr>
      </xdr:nvPicPr>
      <xdr:blipFill>
        <a:blip r:embed="rId25" r:link="rId3"/>
        <a:stretch>
          <a:fillRect/>
        </a:stretch>
      </xdr:blipFill>
      <xdr:spPr>
        <a:xfrm>
          <a:off x="6014720" y="9022715"/>
          <a:ext cx="1471930" cy="109791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7" name="ID_6D453E598A4E40E0A82A5D09B3459319"/>
        <xdr:cNvPicPr>
          <a:picLocks noChangeAspect="1"/>
        </xdr:cNvPicPr>
      </xdr:nvPicPr>
      <xdr:blipFill>
        <a:blip r:embed="rId26" r:link="rId3"/>
        <a:stretch>
          <a:fillRect/>
        </a:stretch>
      </xdr:blipFill>
      <xdr:spPr>
        <a:xfrm>
          <a:off x="5953125" y="10569575"/>
          <a:ext cx="1530985" cy="115189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" name="ID_AF3E290CBA7B4398AB494EE8696DA6E2"/>
        <xdr:cNvPicPr>
          <a:picLocks noChangeAspect="1"/>
        </xdr:cNvPicPr>
      </xdr:nvPicPr>
      <xdr:blipFill>
        <a:blip r:embed="rId26" r:link="rId3"/>
        <a:stretch>
          <a:fillRect/>
        </a:stretch>
      </xdr:blipFill>
      <xdr:spPr>
        <a:xfrm>
          <a:off x="5970270" y="12033885"/>
          <a:ext cx="1530985" cy="115189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" name="ID_35974699BC184F4EA0408012B99E162E" descr="7da744694535e7264efe12507fb14d31"/>
        <xdr:cNvPicPr/>
      </xdr:nvPicPr>
      <xdr:blipFill>
        <a:blip r:embed="rId27"/>
        <a:stretch>
          <a:fillRect/>
        </a:stretch>
      </xdr:blipFill>
      <xdr:spPr>
        <a:xfrm>
          <a:off x="5385435" y="13238480"/>
          <a:ext cx="1440180" cy="1080135"/>
        </a:xfrm>
        <a:prstGeom prst="rect">
          <a:avLst/>
        </a:prstGeom>
      </xdr:spPr>
    </xdr:pic>
  </etc:cellImage>
  <etc:cellImage>
    <xdr:pic>
      <xdr:nvPicPr>
        <xdr:cNvPr id="13" name="ID_06CD5A7647D24A1BB3C5EC4327550A6A" descr="ebd5be9728c9644eb3e362b3c596ca77"/>
        <xdr:cNvPicPr/>
      </xdr:nvPicPr>
      <xdr:blipFill>
        <a:blip r:embed="rId28"/>
        <a:stretch>
          <a:fillRect/>
        </a:stretch>
      </xdr:blipFill>
      <xdr:spPr>
        <a:xfrm>
          <a:off x="5413375" y="14758035"/>
          <a:ext cx="1440180" cy="1080135"/>
        </a:xfrm>
        <a:prstGeom prst="rect">
          <a:avLst/>
        </a:prstGeom>
      </xdr:spPr>
    </xdr:pic>
  </etc:cellImage>
  <etc:cellImage>
    <xdr:pic>
      <xdr:nvPicPr>
        <xdr:cNvPr id="14" name="ID_C22137E572A34E28A519B19FC5AFAD7D" descr="560688d0d58b89ade0afe8ab90c58a3f"/>
        <xdr:cNvPicPr/>
      </xdr:nvPicPr>
      <xdr:blipFill>
        <a:blip r:embed="rId29"/>
        <a:stretch>
          <a:fillRect/>
        </a:stretch>
      </xdr:blipFill>
      <xdr:spPr>
        <a:xfrm>
          <a:off x="5422900" y="16229330"/>
          <a:ext cx="1668780" cy="1298575"/>
        </a:xfrm>
        <a:prstGeom prst="rect">
          <a:avLst/>
        </a:prstGeom>
      </xdr:spPr>
    </xdr:pic>
  </etc:cellImage>
  <etc:cellImage>
    <xdr:pic>
      <xdr:nvPicPr>
        <xdr:cNvPr id="28" name="ID_0B5558F6421D48D8ADB18A630DDE1B69" descr="1c1245fd501b38d7ae86486847ad0c8"/>
        <xdr:cNvPicPr/>
      </xdr:nvPicPr>
      <xdr:blipFill>
        <a:blip r:embed="rId30"/>
        <a:stretch>
          <a:fillRect/>
        </a:stretch>
      </xdr:blipFill>
      <xdr:spPr>
        <a:xfrm>
          <a:off x="5371465" y="17772380"/>
          <a:ext cx="1716405" cy="1318260"/>
        </a:xfrm>
        <a:prstGeom prst="rect">
          <a:avLst/>
        </a:prstGeom>
      </xdr:spPr>
    </xdr:pic>
  </etc:cellImage>
  <etc:cellImage>
    <xdr:pic>
      <xdr:nvPicPr>
        <xdr:cNvPr id="29" name="ID_C89469FDCA394D11844A0614307F00BA" descr="1fe1119223720ae2215e46b60ac2b92"/>
        <xdr:cNvPicPr/>
      </xdr:nvPicPr>
      <xdr:blipFill>
        <a:blip r:embed="rId31"/>
        <a:stretch>
          <a:fillRect/>
        </a:stretch>
      </xdr:blipFill>
      <xdr:spPr>
        <a:xfrm>
          <a:off x="5445760" y="19248120"/>
          <a:ext cx="1583055" cy="1374775"/>
        </a:xfrm>
        <a:prstGeom prst="rect">
          <a:avLst/>
        </a:prstGeom>
      </xdr:spPr>
    </xdr:pic>
  </etc:cellImage>
  <etc:cellImage>
    <xdr:pic>
      <xdr:nvPicPr>
        <xdr:cNvPr id="31" name="ID_01968CA38D37409B8DAF478747C6E120"/>
        <xdr:cNvPicPr/>
      </xdr:nvPicPr>
      <xdr:blipFill>
        <a:blip r:embed="rId32"/>
        <a:stretch>
          <a:fillRect/>
        </a:stretch>
      </xdr:blipFill>
      <xdr:spPr>
        <a:xfrm>
          <a:off x="5347970" y="20759420"/>
          <a:ext cx="1788795" cy="12547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0DE84CEC31674C959B78464E4FF02555"/>
        <xdr:cNvPicPr/>
      </xdr:nvPicPr>
      <xdr:blipFill>
        <a:blip r:embed="rId33"/>
        <a:stretch>
          <a:fillRect/>
        </a:stretch>
      </xdr:blipFill>
      <xdr:spPr>
        <a:xfrm>
          <a:off x="5302885" y="22249765"/>
          <a:ext cx="1649095" cy="1308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5945AACBFB1C45B6A1B3259E8D1C9B64" descr="05e0b96ad5475ce80ab4005000cdfabc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5316855" y="26812875"/>
          <a:ext cx="1731645" cy="1304925"/>
        </a:xfrm>
        <a:prstGeom prst="rect">
          <a:avLst/>
        </a:prstGeom>
      </xdr:spPr>
    </xdr:pic>
  </etc:cellImage>
  <etc:cellImage>
    <xdr:pic>
      <xdr:nvPicPr>
        <xdr:cNvPr id="40" name="ID_4BF16797576C4697993F849FB074BDFD" descr="a07fc4d3d4fc64509fcef6b026f795f1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5290820" y="28305125"/>
          <a:ext cx="1748155" cy="1315085"/>
        </a:xfrm>
        <a:prstGeom prst="rect">
          <a:avLst/>
        </a:prstGeom>
      </xdr:spPr>
    </xdr:pic>
  </etc:cellImage>
  <etc:cellImage>
    <xdr:pic>
      <xdr:nvPicPr>
        <xdr:cNvPr id="41" name="ID_28E40C05A9F24DC59B0DEA4A4321B3EE" descr="E1E66344D917A77479F50250584D4FA8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5254625" y="29809440"/>
          <a:ext cx="1833880" cy="1312545"/>
        </a:xfrm>
        <a:prstGeom prst="rect">
          <a:avLst/>
        </a:prstGeom>
      </xdr:spPr>
    </xdr:pic>
  </etc:cellImage>
  <etc:cellImage>
    <xdr:pic>
      <xdr:nvPicPr>
        <xdr:cNvPr id="43" name="ID_476E9F07C87B42ECAD4D6F8F794955AF" descr="734E61D779B1EE25360914F1F7F3DCB0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5280660" y="31335980"/>
          <a:ext cx="1712595" cy="1292225"/>
        </a:xfrm>
        <a:prstGeom prst="rect">
          <a:avLst/>
        </a:prstGeom>
      </xdr:spPr>
    </xdr:pic>
  </etc:cellImage>
  <etc:cellImage>
    <xdr:pic>
      <xdr:nvPicPr>
        <xdr:cNvPr id="46" name="ID_93CD2B9862624A87A0C53DB744D098A0" descr="2810475c761aa052c017501e396914ef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5252720" y="35817810"/>
          <a:ext cx="1911985" cy="1390650"/>
        </a:xfrm>
        <a:prstGeom prst="rect">
          <a:avLst/>
        </a:prstGeom>
      </xdr:spPr>
    </xdr:pic>
  </etc:cellImage>
  <etc:cellImage>
    <xdr:pic>
      <xdr:nvPicPr>
        <xdr:cNvPr id="47" name="ID_7B99D5FF603B4AE5AEE2B967402809A8" descr="e090b7aec51dd3f02e111ea37c97c890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5298440" y="37299900"/>
          <a:ext cx="1913890" cy="1186180"/>
        </a:xfrm>
        <a:prstGeom prst="rect">
          <a:avLst/>
        </a:prstGeom>
      </xdr:spPr>
    </xdr:pic>
  </etc:cellImage>
  <etc:cellImage>
    <xdr:pic>
      <xdr:nvPicPr>
        <xdr:cNvPr id="48" name="ID_DBF2C81C923C41A58B2BFCF78DB88CD1" descr="89cc94c497ac35d9d43c8e105d129250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5274945" y="38838505"/>
          <a:ext cx="1830070" cy="1422400"/>
        </a:xfrm>
        <a:prstGeom prst="rect">
          <a:avLst/>
        </a:prstGeom>
      </xdr:spPr>
    </xdr:pic>
  </etc:cellImage>
  <etc:cellImage>
    <xdr:pic>
      <xdr:nvPicPr>
        <xdr:cNvPr id="49" name="ID_BDAC33D665C84BD78348699B5BBE9D09" descr="kappframework-euzvsl(1)(1)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5298440" y="44837985"/>
          <a:ext cx="1868805" cy="1410335"/>
        </a:xfrm>
        <a:prstGeom prst="rect">
          <a:avLst/>
        </a:prstGeom>
      </xdr:spPr>
    </xdr:pic>
  </etc:cellImage>
  <etc:cellImage>
    <xdr:pic>
      <xdr:nvPicPr>
        <xdr:cNvPr id="50" name="ID_542C50220BE24BD38494F59E168E7B3A" descr="kappframework-YTNTwF(1)(1)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5304155" y="46330870"/>
          <a:ext cx="1819910" cy="1405255"/>
        </a:xfrm>
        <a:prstGeom prst="rect">
          <a:avLst/>
        </a:prstGeom>
      </xdr:spPr>
    </xdr:pic>
  </etc:cellImage>
  <etc:cellImage>
    <xdr:pic>
      <xdr:nvPicPr>
        <xdr:cNvPr id="51" name="ID_98C7E67E45CF4823945D85BCD6AAA232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5386070" y="54028340"/>
          <a:ext cx="1654175" cy="12623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8" name="ID_E361FC1F67B7409481EDA016D02A0ABF" descr="C:/Users/Administrator/Desktop/6550c7260bf4c5a1bbd7c0d99c72b47a.png6550c7260bf4c5a1bbd7c0d99c72b47a"/>
        <xdr:cNvPicPr>
          <a:picLocks noChangeAspect="1"/>
        </xdr:cNvPicPr>
      </xdr:nvPicPr>
      <xdr:blipFill>
        <a:blip r:embed="rId44"/>
        <a:srcRect l="292" r="216"/>
        <a:stretch>
          <a:fillRect/>
        </a:stretch>
      </xdr:blipFill>
      <xdr:spPr>
        <a:xfrm>
          <a:off x="5376545" y="55479315"/>
          <a:ext cx="1648460" cy="1242060"/>
        </a:xfrm>
        <a:prstGeom prst="rect">
          <a:avLst/>
        </a:prstGeom>
      </xdr:spPr>
    </xdr:pic>
  </etc:cellImage>
  <etc:cellImage>
    <xdr:pic>
      <xdr:nvPicPr>
        <xdr:cNvPr id="69" name="ID_E5669CE012F549E49006DCFD060343AB" descr="C:/Users/Administrator/Desktop/3dc2a358b42025a76c2a3ab5c11d1413.png3dc2a358b42025a76c2a3ab5c11d1413"/>
        <xdr:cNvPicPr>
          <a:picLocks noChangeAspect="1"/>
        </xdr:cNvPicPr>
      </xdr:nvPicPr>
      <xdr:blipFill>
        <a:blip r:embed="rId45"/>
        <a:srcRect l="368" t="-25" r="292" b="25"/>
        <a:stretch>
          <a:fillRect/>
        </a:stretch>
      </xdr:blipFill>
      <xdr:spPr>
        <a:xfrm>
          <a:off x="5358765" y="56968390"/>
          <a:ext cx="1645920" cy="1242060"/>
        </a:xfrm>
        <a:prstGeom prst="rect">
          <a:avLst/>
        </a:prstGeom>
      </xdr:spPr>
    </xdr:pic>
  </etc:cellImage>
  <etc:cellImage>
    <xdr:pic>
      <xdr:nvPicPr>
        <xdr:cNvPr id="64" name="ID_93BC9846B5384763A9AC983300EA716C"/>
        <xdr:cNvPicPr>
          <a:picLocks noChangeAspect="1"/>
        </xdr:cNvPicPr>
      </xdr:nvPicPr>
      <xdr:blipFill>
        <a:blip r:embed="rId46" r:link="rId3"/>
        <a:stretch>
          <a:fillRect/>
        </a:stretch>
      </xdr:blipFill>
      <xdr:spPr>
        <a:xfrm>
          <a:off x="5423535" y="58550175"/>
          <a:ext cx="1542415" cy="119316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63" name="ID_AC7F18CC6ABD4ED887C0913B378D590F"/>
        <xdr:cNvPicPr>
          <a:picLocks noChangeAspect="1"/>
        </xdr:cNvPicPr>
      </xdr:nvPicPr>
      <xdr:blipFill>
        <a:blip r:embed="rId47" r:link="rId3"/>
        <a:stretch>
          <a:fillRect/>
        </a:stretch>
      </xdr:blipFill>
      <xdr:spPr>
        <a:xfrm>
          <a:off x="5378450" y="59959875"/>
          <a:ext cx="1671320" cy="12827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72" name="ID_24B09B0929924391878EA69C74320107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5374005" y="61452125"/>
          <a:ext cx="1706245" cy="12820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3" name="ID_2778BACFE7E04B158B804C4F7205A4FA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5297805" y="62950725"/>
          <a:ext cx="1769110" cy="1330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344208B8CECE46C9B8D5410D2C40139B"/>
        <xdr:cNvPicPr/>
      </xdr:nvPicPr>
      <xdr:blipFill>
        <a:blip r:embed="rId50"/>
        <a:stretch>
          <a:fillRect/>
        </a:stretch>
      </xdr:blipFill>
      <xdr:spPr>
        <a:xfrm>
          <a:off x="5325110" y="23863300"/>
          <a:ext cx="1788160" cy="1259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9" name="ID_1E972B3D3CEA448BBE786E3CD4269DE0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5909310" y="23753445"/>
          <a:ext cx="1644650" cy="9734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9AA641D95A0C45C689B1180B43D64FE1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4989195" y="50911760"/>
          <a:ext cx="1530350" cy="1368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B65FD466C13748128BEBC2DE80AD0EF2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4950460" y="52441475"/>
          <a:ext cx="1687195" cy="12661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21CC8B4700AD4D92A8354C3C1666C2F0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4926330" y="18102580"/>
          <a:ext cx="1687830" cy="12642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0" name="ID_66236C59D7CB4B15BDE7EECC47E0942C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924425" y="16663035"/>
          <a:ext cx="1701800" cy="1273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8AB72A5B32A14B86A04A241053C0A1D0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4978400" y="96859725"/>
          <a:ext cx="1489710" cy="11226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2" name="ID_3ABB4A11709B4DAC86B4A8F53ECA3C8F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4923790" y="95260795"/>
          <a:ext cx="1682750" cy="12661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5" name="ID_404996D6AA2C475EB559645B271617C9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4958080" y="14921865"/>
          <a:ext cx="1672590" cy="12496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6" name="ID_258170360C594927B7265555E539216A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5023485" y="19517360"/>
          <a:ext cx="1513840" cy="1149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7" name="ID_209D05649F1D4797A7B2133F3C1B9111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4993005" y="20907375"/>
          <a:ext cx="1580515" cy="11963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0" name="ID_26E1FEF9218A419D9DDED5CFC985BDD0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4951095" y="16691610"/>
          <a:ext cx="1510030" cy="11379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1" name="ID_9500878DE1284F1A91B9946A696CEF09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4954905" y="15214600"/>
          <a:ext cx="1555750" cy="1171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4" name="ID_843F4A7F5C3342D289B7242E36F79052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4887595" y="20928965"/>
          <a:ext cx="1704340" cy="11785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5" name="ID_3D68F350BCBA4E8F9F508BC54CDBE0C9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4926330" y="1790065"/>
          <a:ext cx="1706880" cy="12896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22F6CD3437A44FEABAC4525E252EDD2A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6006465" y="16064230"/>
          <a:ext cx="1486535" cy="1104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6" name="ID_17313FEB50C3497B97466F65079DD520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5984240" y="14796770"/>
          <a:ext cx="1608455" cy="11226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0314938C1ECB459FB231F18A219BC299" descr="f279bd325b2700705f1360b5880bd152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4889500" y="47818040"/>
          <a:ext cx="1724025" cy="1301115"/>
        </a:xfrm>
        <a:prstGeom prst="rect">
          <a:avLst/>
        </a:prstGeom>
      </xdr:spPr>
    </xdr:pic>
  </etc:cellImage>
  <etc:cellImage>
    <xdr:pic>
      <xdr:nvPicPr>
        <xdr:cNvPr id="35" name="ID_F6632003CC844EA0922113A0DEB207B2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4974590" y="46562010"/>
          <a:ext cx="1592580" cy="11899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3D14FEB5716A4EF68E712D3E972E4471"/>
        <xdr:cNvPicPr>
          <a:picLocks noChangeAspect="1"/>
        </xdr:cNvPicPr>
      </xdr:nvPicPr>
      <xdr:blipFill>
        <a:blip r:embed="rId69" r:link="rId3"/>
        <a:stretch>
          <a:fillRect/>
        </a:stretch>
      </xdr:blipFill>
      <xdr:spPr>
        <a:xfrm>
          <a:off x="5046345" y="6096000"/>
          <a:ext cx="1438275" cy="10668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8" name="ID_295EBE31BF0742E6B370CB9B17D0F99F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5023485" y="19348450"/>
          <a:ext cx="1574165" cy="11817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B1845752FC7A4022BB1094470DC07D0C" descr="微信图片_20250707142034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5069205" y="2565400"/>
          <a:ext cx="1634490" cy="1227455"/>
        </a:xfrm>
        <a:prstGeom prst="rect">
          <a:avLst/>
        </a:prstGeom>
      </xdr:spPr>
    </xdr:pic>
  </etc:cellImage>
  <etc:cellImage>
    <xdr:pic>
      <xdr:nvPicPr>
        <xdr:cNvPr id="52" name="ID_89135096355E46939671936BB9CFF83A" descr="微信图片_20250707152904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5069205" y="69180075"/>
          <a:ext cx="1637030" cy="1217930"/>
        </a:xfrm>
        <a:prstGeom prst="rect">
          <a:avLst/>
        </a:prstGeom>
      </xdr:spPr>
    </xdr:pic>
  </etc:cellImage>
  <etc:cellImage>
    <xdr:pic>
      <xdr:nvPicPr>
        <xdr:cNvPr id="54" name="ID_87BE0091751241C5A1458D5FA744A0DE" descr="微信图片_20250707141405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5069205" y="73289160"/>
          <a:ext cx="1635760" cy="1183005"/>
        </a:xfrm>
        <a:prstGeom prst="rect">
          <a:avLst/>
        </a:prstGeom>
      </xdr:spPr>
    </xdr:pic>
  </etc:cellImage>
  <etc:cellImage>
    <xdr:pic>
      <xdr:nvPicPr>
        <xdr:cNvPr id="55" name="ID_9D9781081DA74512B2DC653343D00909" descr="IMG_256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10333990" y="819150"/>
          <a:ext cx="5273040" cy="525843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<sst xmlns="http://schemas.openxmlformats.org/spreadsheetml/2006/main" count="387" uniqueCount="148">
  <si>
    <t>候车室遮光帘需求计划表</t>
  </si>
  <si>
    <t>序号</t>
  </si>
  <si>
    <t>站区</t>
  </si>
  <si>
    <t>车站</t>
  </si>
  <si>
    <t>位置</t>
  </si>
  <si>
    <t>尺寸（宽度、高度，单位：cm）</t>
  </si>
  <si>
    <t>照片</t>
  </si>
  <si>
    <t>提报理由</t>
  </si>
  <si>
    <t>面积(m²）</t>
  </si>
  <si>
    <t>备注</t>
  </si>
  <si>
    <t>图片样式</t>
  </si>
  <si>
    <t>保顺站区</t>
  </si>
  <si>
    <t>保顺路站</t>
  </si>
  <si>
    <t>下行候车室</t>
  </si>
  <si>
    <t>高度：300cm；
宽度分别为：180CM,140CM,140CM</t>
  </si>
  <si>
    <t>阳光直射影响乘客候车</t>
  </si>
  <si>
    <t>预计需要3片遮光帘</t>
  </si>
  <si>
    <t>上行列控休息室</t>
  </si>
  <si>
    <t>高度：280cm；
宽度分别为：
132CM,141CM,178CM</t>
  </si>
  <si>
    <t>阳光直射影响列控休息</t>
  </si>
  <si>
    <t>预计需要3片遮光 帘</t>
  </si>
  <si>
    <t>华山路站</t>
  </si>
  <si>
    <t>上行候车室</t>
  </si>
  <si>
    <t>高度：280cm；
宽度分别为：180CM,140CM,130CM</t>
  </si>
  <si>
    <t>泰山路站</t>
  </si>
  <si>
    <t>高度：282cm；
宽度分别为：130CM,140CM,176CM</t>
  </si>
  <si>
    <t>阳光直射影响乘客候车环境温度</t>
  </si>
  <si>
    <t>高度：282cm；
宽度分别为：180CM,138CM,130CM</t>
  </si>
  <si>
    <t>衡山路站</t>
  </si>
  <si>
    <t>高度：280cm；
宽度分别为：130CM,140CM,180CM</t>
  </si>
  <si>
    <t>阳光直射影响乘客乘车体验</t>
  </si>
  <si>
    <t>裕安站区</t>
  </si>
  <si>
    <t>龙山路站</t>
  </si>
  <si>
    <t xml:space="preserve">12.6
</t>
  </si>
  <si>
    <t>鞍山路站</t>
  </si>
  <si>
    <t>高度：280cm；
宽度分别为：130CM,135CM,180CM</t>
  </si>
  <si>
    <t>阳光直射导致候车室温度过高，影响乘客候车</t>
  </si>
  <si>
    <t>高度：280cm；
宽度分别为：125CM,140CM,180CM</t>
  </si>
  <si>
    <t>港湾路站</t>
  </si>
  <si>
    <t>高度：280cm；
宽度分别为：140CM,145CM,160CM</t>
  </si>
  <si>
    <t>阳光直射影响
乘客候车</t>
  </si>
  <si>
    <t>高度：280cm；
宽度分别为：160CM,145CM,140CM</t>
  </si>
  <si>
    <t>裕安路站</t>
  </si>
  <si>
    <t>站台候车室</t>
  </si>
  <si>
    <t>高度：280cm；
宽度：668cm；</t>
  </si>
  <si>
    <t>预计需要5片遮光帘</t>
  </si>
  <si>
    <t>高度：280cm；
宽度：257cm；</t>
  </si>
  <si>
    <t>预计需要2片遮光帘</t>
  </si>
  <si>
    <t>高度：280cm；
宽度：250cm；</t>
  </si>
  <si>
    <t>武夷站区</t>
  </si>
  <si>
    <t>武夷山路站</t>
  </si>
  <si>
    <t>高度:278cm；
宽度分别为：166CM,135CM,115CM</t>
  </si>
  <si>
    <t>候车室被太阳直射，乘客反应太晒，温度升高</t>
  </si>
  <si>
    <t>高度278cm；
宽度分别为：166CM,135CM,115CM</t>
  </si>
  <si>
    <t>港一路站</t>
  </si>
  <si>
    <t>高度：275cm；
宽度分别为：25cm,165cm,130cm,130cm</t>
  </si>
  <si>
    <t>高度：275cm；
宽度分别为：25cm,165cm,135cm,130cm</t>
  </si>
  <si>
    <t>天柱山路站</t>
  </si>
  <si>
    <t>高度：285cm；
宽度分别为：25CM,170CM,135CM,135CM</t>
  </si>
  <si>
    <t>高度285cm，
宽度分别为：25CM,170CM,135CM,135CM</t>
  </si>
  <si>
    <t>天门山路站</t>
  </si>
  <si>
    <t>高度：290cm；
宽度分别为：147CM,125CM,175CM</t>
  </si>
  <si>
    <t>高度：290cm；
宽度分别为：178CM,125CM,147CM</t>
  </si>
  <si>
    <t>赤铸站区</t>
  </si>
  <si>
    <t>赤铸山路站</t>
  </si>
  <si>
    <t>高度：270CM；
宽度分别为146CM,124CM,175CM</t>
  </si>
  <si>
    <t>高度：270CM；
宽度分别为170CM,122CM,148CM</t>
  </si>
  <si>
    <t>赭山路站</t>
  </si>
  <si>
    <t>上行站台候车室</t>
  </si>
  <si>
    <t>高度：278CM；
宽度分别为：140CM，118CM，189CM</t>
  </si>
  <si>
    <t>下行站台候车室</t>
  </si>
  <si>
    <t>赭山公园站</t>
  </si>
  <si>
    <t>高度：280CM；
宽度分别为：185CM,140CM,130CM</t>
  </si>
  <si>
    <t>中山北路站</t>
  </si>
  <si>
    <t>高度：290CM；
宽度分别为：160CM,145CM,145CM</t>
  </si>
  <si>
    <t>鸠兹站区</t>
  </si>
  <si>
    <t>鸠兹广场站</t>
  </si>
  <si>
    <t>1号线-上行候车室</t>
  </si>
  <si>
    <t>高度260cm；
宽度分别为：
180cm，110cm，101cm</t>
  </si>
  <si>
    <t>2号线-上行候车室(侧面)</t>
  </si>
  <si>
    <t>高度：280cm；
宽度：113cm</t>
  </si>
  <si>
    <t>预计需要1片遮光帘</t>
  </si>
  <si>
    <t>2号线-上行候车室</t>
  </si>
  <si>
    <t>高度：280cm；
宽度分别为：102cm，105cm，180cm</t>
  </si>
  <si>
    <t>环城北路站</t>
  </si>
  <si>
    <t>候车室</t>
  </si>
  <si>
    <t>高度：290cm；
宽度分别为：133CM,120CM</t>
  </si>
  <si>
    <t>高度：290cm；
宽度分别为：120CM,140CM</t>
  </si>
  <si>
    <t>高度：290cm；
宽度分别为：126cm 117cm 160cm 116cm 142cm</t>
  </si>
  <si>
    <t>奥体中心站</t>
  </si>
  <si>
    <t>高度：285cm；
宽度分别为：170CM,140CM,135CM</t>
  </si>
  <si>
    <t>高度：285cm；
宽度分别为：140CM,140CM,165CM</t>
  </si>
  <si>
    <t>红花山路站</t>
  </si>
  <si>
    <t>高度；280cm;
宽度分别为：130cm，140cm,180cm</t>
  </si>
  <si>
    <t>高度:270cm；
宽度分别为：170cm，144cm，140cm</t>
  </si>
  <si>
    <t>白马站区</t>
  </si>
  <si>
    <t>博览中心站</t>
  </si>
  <si>
    <t>高度：270cm；
宽度分别为：184cm,140cm,138cm</t>
  </si>
  <si>
    <t>阳光直射导致候车室温度过高
乘客多次反映空调效果不佳</t>
  </si>
  <si>
    <t>高度：270cm；
宽度分别为：137cm,140cm,184cm</t>
  </si>
  <si>
    <t>文津东路站</t>
  </si>
  <si>
    <t>高度：288cm；
宽度分别为：182CM,135CM,140CM</t>
  </si>
  <si>
    <t>高度：288cm；
宽度分别为：138CM,139CM,182CM</t>
  </si>
  <si>
    <t>阳光直射导致候车室温度过高
导致空调效果不佳</t>
  </si>
  <si>
    <t>珩琅山路站</t>
  </si>
  <si>
    <t>高度：286cm；
宽度分别为：191CM,136CM,116CM</t>
  </si>
  <si>
    <t xml:space="preserve">12.67
</t>
  </si>
  <si>
    <t>高度：293cm；
宽度分别为：187CM,140CM,116CM</t>
  </si>
  <si>
    <t>芜湖南站</t>
  </si>
  <si>
    <t>高度：280cm；
宽度分别为：135cm,137cm,188cm</t>
  </si>
  <si>
    <t>高度：285cm；
宽度分别为：188cm,140cm,137cm</t>
  </si>
  <si>
    <t>白马山站</t>
  </si>
  <si>
    <t>下行列控休息室</t>
  </si>
  <si>
    <t>高度：274cm；
宽度分别为：
125CM,146CM,179CM</t>
  </si>
  <si>
    <t>高度：275cm；
宽度分别为：150CM,160CM,175CM</t>
  </si>
  <si>
    <t>万春站区</t>
  </si>
  <si>
    <t>万春湖路站</t>
  </si>
  <si>
    <t>高度:285cm;
宽度分别为：135CM,141CM,138CM</t>
  </si>
  <si>
    <t>高度:280cm;
宽度分别为：
130CM,135CM,160CM</t>
  </si>
  <si>
    <t>梦溪路站</t>
  </si>
  <si>
    <t>高度:300cm;
宽度分别为：140CM,140CM,140CM</t>
  </si>
  <si>
    <t>徽州路站</t>
  </si>
  <si>
    <t>高度:280cm;
宽度分别为：180CM,113CM,146CM</t>
  </si>
  <si>
    <t>高度;280cm;
宽度分别为：180CM,113CM,146CM</t>
  </si>
  <si>
    <t>海晏路站</t>
  </si>
  <si>
    <t>高度:290cm;
宽度分别为：178CM,122CM,156CM</t>
  </si>
  <si>
    <t>政务中心站</t>
  </si>
  <si>
    <t>高度：366cm;
宽度分别为：164CM,164CM，164CM，</t>
  </si>
  <si>
    <t>高度:366cm;
宽度分别为：164CM,164CM，164CM，</t>
  </si>
  <si>
    <t>火车站站区</t>
  </si>
  <si>
    <t>云从路站</t>
  </si>
  <si>
    <t>高度:285cm;
宽度分别为：155CM,125CM,188CM</t>
  </si>
  <si>
    <t>神山公园站</t>
  </si>
  <si>
    <t>高度:280cm;
宽度分别为：170CM、120CM、125CM</t>
  </si>
  <si>
    <t>高度:286cm;
宽度分别为：132CM、128CM、180CM</t>
  </si>
  <si>
    <t>上行候车室（侧面）</t>
  </si>
  <si>
    <t>高度：280cm
宽度：126CM</t>
  </si>
  <si>
    <t>共需1块遮光帘</t>
  </si>
  <si>
    <t>下行候车室（侧面）</t>
  </si>
  <si>
    <t>高度：280cm；
宽度：126CM</t>
  </si>
  <si>
    <t>神山口站</t>
  </si>
  <si>
    <t>高度:271cm;
宽度分别为：125CM,148.5CM,149.5CM,150CM</t>
  </si>
  <si>
    <t>高度:276cm;
宽度分别为：148.5CM,150CM,149.5CM、123CM</t>
  </si>
  <si>
    <t>文化路站</t>
  </si>
  <si>
    <t>高度:277cm;
宽度分别为155cm、122cm、186cm</t>
  </si>
  <si>
    <t>阳光直射导致候车室温度较高，影响乘客服务</t>
  </si>
  <si>
    <t>高度:277cm;
宽度分别为155cm、122cm、185cm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</si>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</sst>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4"/>
      <name val="宋体"/>
      <charset val="134"/>
      <scheme val="minor"/>
    </font>
    <font>
      <sz val="22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9" applyNumberFormat="0" applyAlignment="0" applyProtection="0">
      <alignment vertical="center"/>
    </xf>
    <xf numFmtId="0" fontId="16" fillId="4" borderId="10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5" borderId="11" applyNumberFormat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176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/>
    </xf>
    <xf numFmtId="0" fontId="0" fillId="0" borderId="3" xfId="0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0" fontId="4" fillId="0" borderId="3" xfId="0" applyFont="1" applyBorder="1">
      <alignment vertical="center"/>
    </xf>
    <xf numFmtId="0" fontId="0" fillId="0" borderId="3" xfId="0" applyFont="1" applyBorder="1" applyAlignment="1">
      <alignment horizontal="center" vertical="center" wrapText="1"/>
    </xf>
    <xf numFmtId="0" fontId="0" fillId="0" borderId="3" xfId="0" applyFont="1" applyBorder="1">
      <alignment vertical="center"/>
    </xf>
    <xf numFmtId="0" fontId="5" fillId="0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0"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1" defaultTableStyle="TableStyleMedium2" defaultPivotStyle="PivotStylePreset2_Accent1"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8.jpeg"/><Relationship Id="rId8" Type="http://schemas.openxmlformats.org/officeDocument/2006/relationships/image" Target="media/image7.jpeg"/><Relationship Id="rId74" Type="http://schemas.openxmlformats.org/officeDocument/2006/relationships/image" Target="media/image73.jpeg"/><Relationship Id="rId73" Type="http://schemas.openxmlformats.org/officeDocument/2006/relationships/image" Target="media/image72.jpeg"/><Relationship Id="rId72" Type="http://schemas.openxmlformats.org/officeDocument/2006/relationships/image" Target="media/image71.png"/><Relationship Id="rId71" Type="http://schemas.openxmlformats.org/officeDocument/2006/relationships/image" Target="media/image70.png"/><Relationship Id="rId70" Type="http://schemas.openxmlformats.org/officeDocument/2006/relationships/image" Target="media/image69.png"/><Relationship Id="rId7" Type="http://schemas.openxmlformats.org/officeDocument/2006/relationships/image" Target="media/image6.jpeg"/><Relationship Id="rId69" Type="http://schemas.openxmlformats.org/officeDocument/2006/relationships/image" Target="media/image68.jpeg"/><Relationship Id="rId68" Type="http://schemas.openxmlformats.org/officeDocument/2006/relationships/image" Target="media/image67.png"/><Relationship Id="rId67" Type="http://schemas.openxmlformats.org/officeDocument/2006/relationships/image" Target="media/image66.jpeg"/><Relationship Id="rId66" Type="http://schemas.openxmlformats.org/officeDocument/2006/relationships/image" Target="media/image65.png"/><Relationship Id="rId65" Type="http://schemas.openxmlformats.org/officeDocument/2006/relationships/image" Target="media/image64.png"/><Relationship Id="rId64" Type="http://schemas.openxmlformats.org/officeDocument/2006/relationships/image" Target="media/image63.png"/><Relationship Id="rId63" Type="http://schemas.openxmlformats.org/officeDocument/2006/relationships/image" Target="media/image62.png"/><Relationship Id="rId62" Type="http://schemas.openxmlformats.org/officeDocument/2006/relationships/image" Target="media/image61.png"/><Relationship Id="rId61" Type="http://schemas.openxmlformats.org/officeDocument/2006/relationships/image" Target="media/image60.png"/><Relationship Id="rId60" Type="http://schemas.openxmlformats.org/officeDocument/2006/relationships/image" Target="media/image59.png"/><Relationship Id="rId6" Type="http://schemas.openxmlformats.org/officeDocument/2006/relationships/image" Target="media/image5.jpeg"/><Relationship Id="rId59" Type="http://schemas.openxmlformats.org/officeDocument/2006/relationships/image" Target="media/image58.png"/><Relationship Id="rId58" Type="http://schemas.openxmlformats.org/officeDocument/2006/relationships/image" Target="media/image57.png"/><Relationship Id="rId57" Type="http://schemas.openxmlformats.org/officeDocument/2006/relationships/image" Target="media/image56.png"/><Relationship Id="rId56" Type="http://schemas.openxmlformats.org/officeDocument/2006/relationships/image" Target="media/image55.png"/><Relationship Id="rId55" Type="http://schemas.openxmlformats.org/officeDocument/2006/relationships/image" Target="media/image54.png"/><Relationship Id="rId54" Type="http://schemas.openxmlformats.org/officeDocument/2006/relationships/image" Target="media/image53.png"/><Relationship Id="rId53" Type="http://schemas.openxmlformats.org/officeDocument/2006/relationships/image" Target="media/image52.png"/><Relationship Id="rId52" Type="http://schemas.openxmlformats.org/officeDocument/2006/relationships/image" Target="media/image51.png"/><Relationship Id="rId51" Type="http://schemas.openxmlformats.org/officeDocument/2006/relationships/image" Target="media/image50.png"/><Relationship Id="rId50" Type="http://schemas.openxmlformats.org/officeDocument/2006/relationships/image" Target="media/image49.png"/><Relationship Id="rId5" Type="http://schemas.openxmlformats.org/officeDocument/2006/relationships/image" Target="media/image4.jpeg"/><Relationship Id="rId49" Type="http://schemas.openxmlformats.org/officeDocument/2006/relationships/image" Target="media/image48.png"/><Relationship Id="rId48" Type="http://schemas.openxmlformats.org/officeDocument/2006/relationships/image" Target="media/image47.png"/><Relationship Id="rId47" Type="http://schemas.openxmlformats.org/officeDocument/2006/relationships/image" Target="media/image46.jpeg"/><Relationship Id="rId46" Type="http://schemas.openxmlformats.org/officeDocument/2006/relationships/image" Target="media/image45.jpeg"/><Relationship Id="rId45" Type="http://schemas.openxmlformats.org/officeDocument/2006/relationships/image" Target="media/image44.jpeg"/><Relationship Id="rId44" Type="http://schemas.openxmlformats.org/officeDocument/2006/relationships/image" Target="media/image43.jpeg"/><Relationship Id="rId43" Type="http://schemas.openxmlformats.org/officeDocument/2006/relationships/image" Target="media/image42.png"/><Relationship Id="rId42" Type="http://schemas.openxmlformats.org/officeDocument/2006/relationships/image" Target="media/image41.png"/><Relationship Id="rId41" Type="http://schemas.openxmlformats.org/officeDocument/2006/relationships/image" Target="media/image40.png"/><Relationship Id="rId40" Type="http://schemas.openxmlformats.org/officeDocument/2006/relationships/image" Target="media/image39.jpeg"/><Relationship Id="rId4" Type="http://schemas.openxmlformats.org/officeDocument/2006/relationships/image" Target="media/image3.jpeg"/><Relationship Id="rId39" Type="http://schemas.openxmlformats.org/officeDocument/2006/relationships/image" Target="media/image38.png"/><Relationship Id="rId38" Type="http://schemas.openxmlformats.org/officeDocument/2006/relationships/image" Target="media/image37.png"/><Relationship Id="rId37" Type="http://schemas.openxmlformats.org/officeDocument/2006/relationships/image" Target="media/image36.jpeg"/><Relationship Id="rId36" Type="http://schemas.openxmlformats.org/officeDocument/2006/relationships/image" Target="media/image35.jpeg"/><Relationship Id="rId35" Type="http://schemas.openxmlformats.org/officeDocument/2006/relationships/image" Target="media/image34.jpeg"/><Relationship Id="rId34" Type="http://schemas.openxmlformats.org/officeDocument/2006/relationships/image" Target="media/image33.jpeg"/><Relationship Id="rId33" Type="http://schemas.openxmlformats.org/officeDocument/2006/relationships/image" Target="media/image32.png"/><Relationship Id="rId32" Type="http://schemas.openxmlformats.org/officeDocument/2006/relationships/image" Target="media/image31.png"/><Relationship Id="rId31" Type="http://schemas.openxmlformats.org/officeDocument/2006/relationships/image" Target="media/image30.jpeg"/><Relationship Id="rId30" Type="http://schemas.openxmlformats.org/officeDocument/2006/relationships/image" Target="media/image29.jpeg"/><Relationship Id="rId3" Type="http://schemas.openxmlformats.org/officeDocument/2006/relationships/image" Target="NULL" TargetMode="External"/><Relationship Id="rId29" Type="http://schemas.openxmlformats.org/officeDocument/2006/relationships/image" Target="media/image28.jpeg"/><Relationship Id="rId28" Type="http://schemas.openxmlformats.org/officeDocument/2006/relationships/image" Target="media/image27.jpeg"/><Relationship Id="rId27" Type="http://schemas.openxmlformats.org/officeDocument/2006/relationships/image" Target="media/image26.jpeg"/><Relationship Id="rId26" Type="http://schemas.openxmlformats.org/officeDocument/2006/relationships/image" Target="media/image25.jpeg"/><Relationship Id="rId25" Type="http://schemas.openxmlformats.org/officeDocument/2006/relationships/image" Target="media/image24.jpeg"/><Relationship Id="rId24" Type="http://schemas.openxmlformats.org/officeDocument/2006/relationships/image" Target="media/image23.jpeg"/><Relationship Id="rId23" Type="http://schemas.openxmlformats.org/officeDocument/2006/relationships/image" Target="media/image22.jpeg"/><Relationship Id="rId22" Type="http://schemas.openxmlformats.org/officeDocument/2006/relationships/image" Target="media/image21.jpeg"/><Relationship Id="rId21" Type="http://schemas.openxmlformats.org/officeDocument/2006/relationships/image" Target="media/image20.jpeg"/><Relationship Id="rId20" Type="http://schemas.openxmlformats.org/officeDocument/2006/relationships/image" Target="media/image19.jpeg"/><Relationship Id="rId2" Type="http://schemas.openxmlformats.org/officeDocument/2006/relationships/image" Target="media/image2.jpeg"/><Relationship Id="rId19" Type="http://schemas.openxmlformats.org/officeDocument/2006/relationships/image" Target="media/image18.jpeg"/><Relationship Id="rId18" Type="http://schemas.openxmlformats.org/officeDocument/2006/relationships/image" Target="media/image17.jpeg"/><Relationship Id="rId17" Type="http://schemas.openxmlformats.org/officeDocument/2006/relationships/image" Target="media/image16.jpeg"/><Relationship Id="rId16" Type="http://schemas.openxmlformats.org/officeDocument/2006/relationships/image" Target="media/image15.jpeg"/><Relationship Id="rId15" Type="http://schemas.openxmlformats.org/officeDocument/2006/relationships/image" Target="media/image14.jpeg"/><Relationship Id="rId14" Type="http://schemas.openxmlformats.org/officeDocument/2006/relationships/image" Target="media/image13.jpeg"/><Relationship Id="rId13" Type="http://schemas.openxmlformats.org/officeDocument/2006/relationships/image" Target="media/image12.jpeg"/><Relationship Id="rId12" Type="http://schemas.openxmlformats.org/officeDocument/2006/relationships/image" Target="media/image11.jpeg"/><Relationship Id="rId11" Type="http://schemas.openxmlformats.org/officeDocument/2006/relationships/image" Target="media/image10.jpeg"/><Relationship Id="rId10" Type="http://schemas.openxmlformats.org/officeDocument/2006/relationships/image" Target="media/image9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6" Type="http://www.wps.cn/officeDocument/2023/relationships/customStorage" Target="customStorage/customStorage.xml"/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6"/>
  <sheetViews>
    <sheetView tabSelected="1" zoomScale="85" zoomScaleNormal="85" workbookViewId="0">
      <selection activeCell="L4" sqref="L4"/>
    </sheetView>
  </sheetViews>
  <sheetFormatPr defaultColWidth="9.64166666666667" defaultRowHeight="13.5"/>
  <cols>
    <col min="1" max="1" width="8.75" style="1" customWidth="1"/>
    <col min="2" max="2" width="9.66666666666667" style="1" customWidth="1"/>
    <col min="3" max="3" width="13.25" style="1" customWidth="1"/>
    <col min="4" max="4" width="14.125" style="1" customWidth="1"/>
    <col min="5" max="5" width="20.7333333333333" style="1" customWidth="1"/>
    <col min="6" max="6" width="23.525" style="1" customWidth="1"/>
    <col min="7" max="7" width="17.3416666666667" style="1" customWidth="1"/>
    <col min="8" max="8" width="12.05" style="1" customWidth="1"/>
    <col min="9" max="9" width="16.175" style="1" customWidth="1"/>
    <col min="10" max="10" width="21.025" style="1" customWidth="1"/>
    <col min="11" max="33" width="9" style="1"/>
    <col min="34" max="16384" width="22.6083333333333" style="1"/>
  </cols>
  <sheetData>
    <row r="1" s="1" customFormat="1" ht="27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27"/>
    </row>
    <row r="2" s="2" customFormat="1" ht="37.5" spans="1:10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4" t="s">
        <v>7</v>
      </c>
      <c r="H2" s="5" t="s">
        <v>8</v>
      </c>
      <c r="I2" s="4" t="s">
        <v>9</v>
      </c>
      <c r="J2" s="28" t="s">
        <v>10</v>
      </c>
    </row>
    <row r="3" ht="118.75" customHeight="1" spans="1:10">
      <c r="A3" s="6">
        <v>1</v>
      </c>
      <c r="B3" s="7" t="s">
        <v>11</v>
      </c>
      <c r="C3" s="8" t="s">
        <v>12</v>
      </c>
      <c r="D3" s="8" t="s">
        <v>13</v>
      </c>
      <c r="E3" s="9" t="s">
        <v>14</v>
      </c>
      <c r="F3" s="8" t="str">
        <f>_xlfn.DISPIMG("ID_98C7E67E45CF4823945D85BCD6AAA232",1)</f>
        <v>=DISPIMG("ID_98C7E67E45CF4823945D85BCD6AAA232",1)</v>
      </c>
      <c r="G3" s="7" t="s">
        <v>15</v>
      </c>
      <c r="H3" s="8">
        <v>13.8</v>
      </c>
      <c r="I3" s="20" t="s">
        <v>16</v>
      </c>
      <c r="J3" s="29" t="str">
        <f>_xlfn.DISPIMG("ID_9D9781081DA74512B2DC653343D00909",1)</f>
        <v>=DISPIMG("ID_9D9781081DA74512B2DC653343D00909",1)</v>
      </c>
    </row>
    <row r="4" ht="118.75" customHeight="1" spans="1:10">
      <c r="A4" s="6">
        <v>2</v>
      </c>
      <c r="B4" s="7"/>
      <c r="C4" s="8" t="s">
        <v>12</v>
      </c>
      <c r="D4" s="8" t="s">
        <v>17</v>
      </c>
      <c r="E4" s="9" t="s">
        <v>18</v>
      </c>
      <c r="F4" s="8" t="str">
        <f>_xlfn.DISPIMG("ID_B1845752FC7A4022BB1094470DC07D0C",1)</f>
        <v>=DISPIMG("ID_B1845752FC7A4022BB1094470DC07D0C",1)</v>
      </c>
      <c r="G4" s="7" t="s">
        <v>19</v>
      </c>
      <c r="H4" s="8">
        <v>12.6</v>
      </c>
      <c r="I4" s="20" t="s">
        <v>20</v>
      </c>
      <c r="J4" s="29"/>
    </row>
    <row r="5" ht="118.75" customHeight="1" spans="1:10">
      <c r="A5" s="6">
        <v>3</v>
      </c>
      <c r="B5" s="7"/>
      <c r="C5" s="8" t="s">
        <v>21</v>
      </c>
      <c r="D5" s="8" t="s">
        <v>22</v>
      </c>
      <c r="E5" s="9" t="s">
        <v>23</v>
      </c>
      <c r="F5" s="8" t="str">
        <f>_xlfn.DISPIMG("ID_E361FC1F67B7409481EDA016D02A0ABF",1)</f>
        <v>=DISPIMG("ID_E361FC1F67B7409481EDA016D02A0ABF",1)</v>
      </c>
      <c r="G5" s="7" t="s">
        <v>15</v>
      </c>
      <c r="H5" s="8">
        <v>12.6</v>
      </c>
      <c r="I5" s="20" t="s">
        <v>16</v>
      </c>
      <c r="J5" s="29"/>
    </row>
    <row r="6" ht="118.75" customHeight="1" spans="1:10">
      <c r="A6" s="6">
        <v>4</v>
      </c>
      <c r="B6" s="7"/>
      <c r="C6" s="8" t="s">
        <v>21</v>
      </c>
      <c r="D6" s="8" t="s">
        <v>13</v>
      </c>
      <c r="E6" s="9" t="s">
        <v>23</v>
      </c>
      <c r="F6" s="8" t="str">
        <f>_xlfn.DISPIMG("ID_E5669CE012F549E49006DCFD060343AB",1)</f>
        <v>=DISPIMG("ID_E5669CE012F549E49006DCFD060343AB",1)</v>
      </c>
      <c r="G6" s="7" t="s">
        <v>15</v>
      </c>
      <c r="H6" s="8">
        <v>12.6</v>
      </c>
      <c r="I6" s="20" t="s">
        <v>16</v>
      </c>
      <c r="J6" s="29"/>
    </row>
    <row r="7" ht="118.75" customHeight="1" spans="1:10">
      <c r="A7" s="6">
        <v>5</v>
      </c>
      <c r="B7" s="7"/>
      <c r="C7" s="8" t="s">
        <v>24</v>
      </c>
      <c r="D7" s="8" t="s">
        <v>22</v>
      </c>
      <c r="E7" s="9" t="s">
        <v>25</v>
      </c>
      <c r="F7" s="8" t="str">
        <f>_xlfn.DISPIMG("ID_93BC9846B5384763A9AC983300EA716C",1)</f>
        <v>=DISPIMG("ID_93BC9846B5384763A9AC983300EA716C",1)</v>
      </c>
      <c r="G7" s="7" t="s">
        <v>26</v>
      </c>
      <c r="H7" s="8">
        <v>12.6</v>
      </c>
      <c r="I7" s="20" t="s">
        <v>16</v>
      </c>
      <c r="J7" s="29"/>
    </row>
    <row r="8" ht="118.75" customHeight="1" spans="1:10">
      <c r="A8" s="6">
        <v>6</v>
      </c>
      <c r="B8" s="7"/>
      <c r="C8" s="8" t="s">
        <v>24</v>
      </c>
      <c r="D8" s="8" t="s">
        <v>13</v>
      </c>
      <c r="E8" s="9" t="s">
        <v>27</v>
      </c>
      <c r="F8" s="8" t="str">
        <f>_xlfn.DISPIMG("ID_AC7F18CC6ABD4ED887C0913B378D590F",1)</f>
        <v>=DISPIMG("ID_AC7F18CC6ABD4ED887C0913B378D590F",1)</v>
      </c>
      <c r="G8" s="7" t="s">
        <v>26</v>
      </c>
      <c r="H8" s="8">
        <v>12.6</v>
      </c>
      <c r="I8" s="20" t="s">
        <v>16</v>
      </c>
      <c r="J8" s="29"/>
    </row>
    <row r="9" ht="118.75" customHeight="1" spans="1:10">
      <c r="A9" s="6">
        <v>7</v>
      </c>
      <c r="B9" s="7"/>
      <c r="C9" s="8" t="s">
        <v>28</v>
      </c>
      <c r="D9" s="8" t="s">
        <v>22</v>
      </c>
      <c r="E9" s="9" t="s">
        <v>29</v>
      </c>
      <c r="F9" s="8" t="str">
        <f>_xlfn.DISPIMG("ID_24B09B0929924391878EA69C74320107",1)</f>
        <v>=DISPIMG("ID_24B09B0929924391878EA69C74320107",1)</v>
      </c>
      <c r="G9" s="7" t="s">
        <v>30</v>
      </c>
      <c r="H9" s="8">
        <v>12.6</v>
      </c>
      <c r="I9" s="20" t="s">
        <v>16</v>
      </c>
      <c r="J9" s="29"/>
    </row>
    <row r="10" ht="118.75" customHeight="1" spans="1:10">
      <c r="A10" s="6">
        <v>8</v>
      </c>
      <c r="B10" s="7"/>
      <c r="C10" s="8" t="s">
        <v>28</v>
      </c>
      <c r="D10" s="8" t="s">
        <v>13</v>
      </c>
      <c r="E10" s="9" t="s">
        <v>23</v>
      </c>
      <c r="F10" s="8" t="str">
        <f>_xlfn.DISPIMG("ID_2778BACFE7E04B158B804C4F7205A4FA",1)</f>
        <v>=DISPIMG("ID_2778BACFE7E04B158B804C4F7205A4FA",1)</v>
      </c>
      <c r="G10" s="7" t="s">
        <v>30</v>
      </c>
      <c r="H10" s="8">
        <v>12.6</v>
      </c>
      <c r="I10" s="20" t="s">
        <v>16</v>
      </c>
      <c r="J10" s="29"/>
    </row>
    <row r="11" s="1" customFormat="1" ht="101" customHeight="1" spans="1:10">
      <c r="A11" s="6">
        <v>9</v>
      </c>
      <c r="B11" s="6" t="s">
        <v>31</v>
      </c>
      <c r="C11" s="10" t="s">
        <v>32</v>
      </c>
      <c r="D11" s="8" t="s">
        <v>13</v>
      </c>
      <c r="E11" s="9" t="s">
        <v>29</v>
      </c>
      <c r="F11" s="11" t="str">
        <f>_xlfn.DISPIMG("ID_376BC144C351497C8710605E5F372E1C",1)</f>
        <v>=DISPIMG("ID_376BC144C351497C8710605E5F372E1C",1)</v>
      </c>
      <c r="G11" s="12" t="s">
        <v>26</v>
      </c>
      <c r="H11" s="12" t="s">
        <v>33</v>
      </c>
      <c r="I11" s="20" t="s">
        <v>16</v>
      </c>
      <c r="J11" s="29"/>
    </row>
    <row r="12" customFormat="1" ht="118.75" customHeight="1" spans="1:10">
      <c r="A12" s="6">
        <v>10</v>
      </c>
      <c r="B12" s="6"/>
      <c r="C12" s="10" t="s">
        <v>32</v>
      </c>
      <c r="D12" s="8" t="s">
        <v>22</v>
      </c>
      <c r="E12" s="9" t="s">
        <v>29</v>
      </c>
      <c r="F12" s="11" t="str">
        <f>_xlfn.DISPIMG("ID_404996D6AA2C475EB559645B271617C9",1)</f>
        <v>=DISPIMG("ID_404996D6AA2C475EB559645B271617C9",1)</v>
      </c>
      <c r="G12" s="12" t="s">
        <v>26</v>
      </c>
      <c r="H12" s="10">
        <v>12.6</v>
      </c>
      <c r="I12" s="20" t="s">
        <v>16</v>
      </c>
      <c r="J12" s="29"/>
    </row>
    <row r="13" ht="118.75" customHeight="1" spans="1:10">
      <c r="A13" s="6">
        <v>11</v>
      </c>
      <c r="B13" s="6"/>
      <c r="C13" s="8" t="s">
        <v>34</v>
      </c>
      <c r="D13" s="8" t="s">
        <v>13</v>
      </c>
      <c r="E13" s="9" t="s">
        <v>35</v>
      </c>
      <c r="F13" s="8" t="str">
        <f>_xlfn.DISPIMG("ID_9500878DE1284F1A91B9946A696CEF09",1)</f>
        <v>=DISPIMG("ID_9500878DE1284F1A91B9946A696CEF09",1)</v>
      </c>
      <c r="G13" s="13" t="s">
        <v>36</v>
      </c>
      <c r="H13" s="7">
        <v>12.46</v>
      </c>
      <c r="I13" s="20" t="s">
        <v>16</v>
      </c>
      <c r="J13" s="29"/>
    </row>
    <row r="14" ht="118.75" customHeight="1" spans="1:10">
      <c r="A14" s="6">
        <v>12</v>
      </c>
      <c r="B14" s="6"/>
      <c r="C14" s="8" t="s">
        <v>34</v>
      </c>
      <c r="D14" s="8" t="s">
        <v>22</v>
      </c>
      <c r="E14" s="9" t="s">
        <v>37</v>
      </c>
      <c r="F14" s="11" t="str">
        <f>_xlfn.DISPIMG("ID_26E1FEF9218A419D9DDED5CFC985BDD0",1)</f>
        <v>=DISPIMG("ID_26E1FEF9218A419D9DDED5CFC985BDD0",1)</v>
      </c>
      <c r="G14" s="12" t="s">
        <v>26</v>
      </c>
      <c r="H14" s="10">
        <v>12.46</v>
      </c>
      <c r="I14" s="20" t="s">
        <v>16</v>
      </c>
      <c r="J14" s="29"/>
    </row>
    <row r="15" ht="118.75" customHeight="1" spans="1:10">
      <c r="A15" s="6">
        <v>13</v>
      </c>
      <c r="B15" s="6"/>
      <c r="C15" s="8" t="s">
        <v>38</v>
      </c>
      <c r="D15" s="8" t="s">
        <v>13</v>
      </c>
      <c r="E15" s="9" t="s">
        <v>39</v>
      </c>
      <c r="F15" s="8" t="str">
        <f>_xlfn.DISPIMG("ID_258170360C594927B7265555E539216A",1)</f>
        <v>=DISPIMG("ID_258170360C594927B7265555E539216A",1)</v>
      </c>
      <c r="G15" s="12" t="s">
        <v>40</v>
      </c>
      <c r="H15" s="7">
        <v>12.46</v>
      </c>
      <c r="I15" s="20" t="s">
        <v>16</v>
      </c>
      <c r="J15" s="29"/>
    </row>
    <row r="16" s="1" customFormat="1" ht="101" customHeight="1" spans="1:10">
      <c r="A16" s="6">
        <v>14</v>
      </c>
      <c r="B16" s="6"/>
      <c r="C16" s="8" t="s">
        <v>38</v>
      </c>
      <c r="D16" s="8" t="s">
        <v>22</v>
      </c>
      <c r="E16" s="9" t="s">
        <v>41</v>
      </c>
      <c r="F16" s="11" t="str">
        <f>_xlfn.DISPIMG("ID_209D05649F1D4797A7B2133F3C1B9111",1)</f>
        <v>=DISPIMG("ID_209D05649F1D4797A7B2133F3C1B9111",1)</v>
      </c>
      <c r="G16" s="12" t="s">
        <v>26</v>
      </c>
      <c r="H16" s="10">
        <v>12.46</v>
      </c>
      <c r="I16" s="20" t="s">
        <v>16</v>
      </c>
      <c r="J16" s="29"/>
    </row>
    <row r="17" s="1" customFormat="1" ht="101" customHeight="1" spans="1:10">
      <c r="A17" s="6">
        <v>15</v>
      </c>
      <c r="B17" s="6"/>
      <c r="C17" s="7" t="s">
        <v>42</v>
      </c>
      <c r="D17" s="8" t="s">
        <v>43</v>
      </c>
      <c r="E17" s="9" t="s">
        <v>44</v>
      </c>
      <c r="F17" s="11" t="str">
        <f>_xlfn.DISPIMG("ID_843F4A7F5C3342D289B7242E36F79052",1)</f>
        <v>=DISPIMG("ID_843F4A7F5C3342D289B7242E36F79052",1)</v>
      </c>
      <c r="G17" s="7" t="s">
        <v>15</v>
      </c>
      <c r="H17" s="7">
        <v>18.7</v>
      </c>
      <c r="I17" s="20" t="s">
        <v>45</v>
      </c>
      <c r="J17" s="29"/>
    </row>
    <row r="18" s="1" customFormat="1" ht="101" customHeight="1" spans="1:10">
      <c r="A18" s="6">
        <v>16</v>
      </c>
      <c r="B18" s="6"/>
      <c r="C18" s="7" t="s">
        <v>42</v>
      </c>
      <c r="D18" s="8" t="s">
        <v>43</v>
      </c>
      <c r="E18" s="9" t="s">
        <v>46</v>
      </c>
      <c r="F18" s="11" t="str">
        <f>_xlfn.DISPIMG("ID_9AA641D95A0C45C689B1180B43D64FE1",1)</f>
        <v>=DISPIMG("ID_9AA641D95A0C45C689B1180B43D64FE1",1)</v>
      </c>
      <c r="G18" s="7" t="s">
        <v>15</v>
      </c>
      <c r="H18" s="14">
        <v>7.2</v>
      </c>
      <c r="I18" s="20" t="s">
        <v>47</v>
      </c>
      <c r="J18" s="29"/>
    </row>
    <row r="19" s="1" customFormat="1" ht="101" customHeight="1" spans="1:10">
      <c r="A19" s="6">
        <v>17</v>
      </c>
      <c r="B19" s="6"/>
      <c r="C19" s="7" t="s">
        <v>42</v>
      </c>
      <c r="D19" s="8" t="s">
        <v>43</v>
      </c>
      <c r="E19" s="9" t="s">
        <v>48</v>
      </c>
      <c r="F19" s="11" t="str">
        <f>_xlfn.DISPIMG("ID_B65FD466C13748128BEBC2DE80AD0EF2",1)</f>
        <v>=DISPIMG("ID_B65FD466C13748128BEBC2DE80AD0EF2",1)</v>
      </c>
      <c r="G19" s="7" t="s">
        <v>15</v>
      </c>
      <c r="H19" s="7">
        <v>7</v>
      </c>
      <c r="I19" s="20" t="s">
        <v>47</v>
      </c>
      <c r="J19" s="29"/>
    </row>
    <row r="20" s="1" customFormat="1" ht="101" customHeight="1" spans="1:10">
      <c r="A20" s="6">
        <v>18</v>
      </c>
      <c r="B20" s="6" t="s">
        <v>49</v>
      </c>
      <c r="C20" s="8" t="s">
        <v>50</v>
      </c>
      <c r="D20" s="8" t="s">
        <v>22</v>
      </c>
      <c r="E20" s="9" t="s">
        <v>51</v>
      </c>
      <c r="F20" s="15" t="str">
        <f>_xlfn.DISPIMG("ID_BDAC33D665C84BD78348699B5BBE9D09",1)</f>
        <v>=DISPIMG("ID_BDAC33D665C84BD78348699B5BBE9D09",1)</v>
      </c>
      <c r="G20" s="7" t="s">
        <v>52</v>
      </c>
      <c r="H20" s="8">
        <v>11.56</v>
      </c>
      <c r="I20" s="20" t="s">
        <v>16</v>
      </c>
      <c r="J20" s="29"/>
    </row>
    <row r="21" s="1" customFormat="1" ht="101" customHeight="1" spans="1:10">
      <c r="A21" s="6">
        <v>19</v>
      </c>
      <c r="B21" s="6"/>
      <c r="C21" s="8" t="s">
        <v>50</v>
      </c>
      <c r="D21" s="8" t="s">
        <v>13</v>
      </c>
      <c r="E21" s="9" t="s">
        <v>53</v>
      </c>
      <c r="F21" s="15" t="str">
        <f>_xlfn.DISPIMG("ID_542C50220BE24BD38494F59E168E7B3A",1)</f>
        <v>=DISPIMG("ID_542C50220BE24BD38494F59E168E7B3A",1)</v>
      </c>
      <c r="G21" s="7" t="s">
        <v>52</v>
      </c>
      <c r="H21" s="8">
        <v>11.56</v>
      </c>
      <c r="I21" s="20" t="s">
        <v>16</v>
      </c>
      <c r="J21" s="29"/>
    </row>
    <row r="22" s="1" customFormat="1" ht="101" customHeight="1" spans="1:10">
      <c r="A22" s="6">
        <v>20</v>
      </c>
      <c r="B22" s="6"/>
      <c r="C22" s="16" t="s">
        <v>54</v>
      </c>
      <c r="D22" s="8" t="s">
        <v>22</v>
      </c>
      <c r="E22" s="9" t="s">
        <v>55</v>
      </c>
      <c r="F22" s="8" t="str">
        <f>_xlfn.DISPIMG("ID_309AEE92F4944AF1B0101B5D728C8481",1)</f>
        <v>=DISPIMG("ID_309AEE92F4944AF1B0101B5D728C8481",1)</v>
      </c>
      <c r="G22" s="7" t="s">
        <v>52</v>
      </c>
      <c r="H22" s="8">
        <v>12.38</v>
      </c>
      <c r="I22" s="20" t="s">
        <v>16</v>
      </c>
      <c r="J22" s="29"/>
    </row>
    <row r="23" s="1" customFormat="1" ht="101" customHeight="1" spans="1:10">
      <c r="A23" s="6">
        <v>21</v>
      </c>
      <c r="B23" s="6"/>
      <c r="C23" s="16" t="s">
        <v>54</v>
      </c>
      <c r="D23" s="8" t="s">
        <v>13</v>
      </c>
      <c r="E23" s="9" t="s">
        <v>56</v>
      </c>
      <c r="F23" s="8" t="str">
        <f>_xlfn.DISPIMG("ID_8851705BB634414390185D2FFFAD197B",1)</f>
        <v>=DISPIMG("ID_8851705BB634414390185D2FFFAD197B",1)</v>
      </c>
      <c r="G23" s="7" t="s">
        <v>52</v>
      </c>
      <c r="H23" s="8">
        <v>12.38</v>
      </c>
      <c r="I23" s="20" t="s">
        <v>16</v>
      </c>
      <c r="J23" s="29"/>
    </row>
    <row r="24" s="1" customFormat="1" ht="101" customHeight="1" spans="1:10">
      <c r="A24" s="6">
        <v>22</v>
      </c>
      <c r="B24" s="6"/>
      <c r="C24" s="8" t="s">
        <v>57</v>
      </c>
      <c r="D24" s="8" t="s">
        <v>22</v>
      </c>
      <c r="E24" s="9" t="s">
        <v>58</v>
      </c>
      <c r="F24" s="17" t="str">
        <f>_xlfn.DISPIMG("ID_DBF2C81C923C41A58B2BFCF78DB88CD1",1)</f>
        <v>=DISPIMG("ID_DBF2C81C923C41A58B2BFCF78DB88CD1",1)</v>
      </c>
      <c r="G24" s="7" t="s">
        <v>15</v>
      </c>
      <c r="H24" s="7">
        <v>13.25</v>
      </c>
      <c r="I24" s="20" t="s">
        <v>16</v>
      </c>
      <c r="J24" s="29"/>
    </row>
    <row r="25" s="1" customFormat="1" ht="101" customHeight="1" spans="1:10">
      <c r="A25" s="6">
        <v>23</v>
      </c>
      <c r="B25" s="6"/>
      <c r="C25" s="8" t="s">
        <v>57</v>
      </c>
      <c r="D25" s="8" t="s">
        <v>13</v>
      </c>
      <c r="E25" s="9" t="s">
        <v>59</v>
      </c>
      <c r="F25" s="7" t="str">
        <f>_xlfn.DISPIMG("ID_87AE358722354EEB885ACD510FF09A62",1)</f>
        <v>=DISPIMG("ID_87AE358722354EEB885ACD510FF09A62",1)</v>
      </c>
      <c r="G25" s="7" t="s">
        <v>15</v>
      </c>
      <c r="H25" s="7">
        <v>13.25</v>
      </c>
      <c r="I25" s="20" t="s">
        <v>16</v>
      </c>
      <c r="J25" s="29"/>
    </row>
    <row r="26" s="1" customFormat="1" ht="101" customHeight="1" spans="1:10">
      <c r="A26" s="6">
        <v>24</v>
      </c>
      <c r="B26" s="6"/>
      <c r="C26" s="8" t="s">
        <v>60</v>
      </c>
      <c r="D26" s="8" t="s">
        <v>22</v>
      </c>
      <c r="E26" s="9" t="s">
        <v>61</v>
      </c>
      <c r="F26" s="15" t="str">
        <f>_xlfn.DISPIMG("ID_93CD2B9862624A87A0C53DB744D098A0",1)</f>
        <v>=DISPIMG("ID_93CD2B9862624A87A0C53DB744D098A0",1)</v>
      </c>
      <c r="G26" s="7" t="s">
        <v>26</v>
      </c>
      <c r="H26" s="8">
        <v>12.96</v>
      </c>
      <c r="I26" s="20" t="s">
        <v>16</v>
      </c>
      <c r="J26" s="29"/>
    </row>
    <row r="27" s="1" customFormat="1" ht="101" customHeight="1" spans="1:10">
      <c r="A27" s="6">
        <v>25</v>
      </c>
      <c r="B27" s="6"/>
      <c r="C27" s="8" t="s">
        <v>60</v>
      </c>
      <c r="D27" s="8" t="s">
        <v>13</v>
      </c>
      <c r="E27" s="9" t="s">
        <v>62</v>
      </c>
      <c r="F27" s="15" t="str">
        <f>_xlfn.DISPIMG("ID_7B99D5FF603B4AE5AEE2B967402809A8",1)</f>
        <v>=DISPIMG("ID_7B99D5FF603B4AE5AEE2B967402809A8",1)</v>
      </c>
      <c r="G27" s="7" t="s">
        <v>26</v>
      </c>
      <c r="H27" s="8">
        <v>13.05</v>
      </c>
      <c r="I27" s="20" t="s">
        <v>16</v>
      </c>
      <c r="J27" s="29"/>
    </row>
    <row r="28" s="1" customFormat="1" ht="101" customHeight="1" spans="1:10">
      <c r="A28" s="6">
        <v>26</v>
      </c>
      <c r="B28" s="6" t="s">
        <v>63</v>
      </c>
      <c r="C28" s="7" t="s">
        <v>64</v>
      </c>
      <c r="D28" s="8" t="s">
        <v>22</v>
      </c>
      <c r="E28" s="9" t="s">
        <v>65</v>
      </c>
      <c r="F28" s="8" t="str">
        <f>_xlfn.DISPIMG("ID_5945AACBFB1C45B6A1B3259E8D1C9B64",1)</f>
        <v>=DISPIMG("ID_5945AACBFB1C45B6A1B3259E8D1C9B64",1)</v>
      </c>
      <c r="G28" s="7" t="s">
        <v>15</v>
      </c>
      <c r="H28" s="7">
        <v>12</v>
      </c>
      <c r="I28" s="20" t="s">
        <v>16</v>
      </c>
      <c r="J28" s="29"/>
    </row>
    <row r="29" s="1" customFormat="1" ht="101" customHeight="1" spans="1:10">
      <c r="A29" s="6">
        <v>27</v>
      </c>
      <c r="B29" s="6"/>
      <c r="C29" s="7" t="s">
        <v>64</v>
      </c>
      <c r="D29" s="8" t="s">
        <v>13</v>
      </c>
      <c r="E29" s="9" t="s">
        <v>66</v>
      </c>
      <c r="F29" s="8" t="str">
        <f>_xlfn.DISPIMG("ID_4BF16797576C4697993F849FB074BDFD",1)</f>
        <v>=DISPIMG("ID_4BF16797576C4697993F849FB074BDFD",1)</v>
      </c>
      <c r="G29" s="7" t="s">
        <v>15</v>
      </c>
      <c r="H29" s="7">
        <v>11.88</v>
      </c>
      <c r="I29" s="20" t="s">
        <v>16</v>
      </c>
      <c r="J29" s="29"/>
    </row>
    <row r="30" s="1" customFormat="1" ht="101" customHeight="1" spans="1:10">
      <c r="A30" s="6">
        <v>28</v>
      </c>
      <c r="B30" s="6"/>
      <c r="C30" s="8" t="s">
        <v>67</v>
      </c>
      <c r="D30" s="16" t="s">
        <v>68</v>
      </c>
      <c r="E30" s="9" t="s">
        <v>69</v>
      </c>
      <c r="F30" s="8" t="str">
        <f>_xlfn.DISPIMG("ID_28E40C05A9F24DC59B0DEA4A4321B3EE",1)</f>
        <v>=DISPIMG("ID_28E40C05A9F24DC59B0DEA4A4321B3EE",1)</v>
      </c>
      <c r="G30" s="7" t="s">
        <v>15</v>
      </c>
      <c r="H30" s="8">
        <v>12.42</v>
      </c>
      <c r="I30" s="20" t="s">
        <v>16</v>
      </c>
      <c r="J30" s="29"/>
    </row>
    <row r="31" s="1" customFormat="1" ht="101" customHeight="1" spans="1:10">
      <c r="A31" s="6">
        <v>29</v>
      </c>
      <c r="B31" s="6"/>
      <c r="C31" s="8" t="s">
        <v>67</v>
      </c>
      <c r="D31" s="16" t="s">
        <v>70</v>
      </c>
      <c r="E31" s="9" t="s">
        <v>69</v>
      </c>
      <c r="F31" s="8" t="str">
        <f>_xlfn.DISPIMG("ID_476E9F07C87B42ECAD4D6F8F794955AF",1)</f>
        <v>=DISPIMG("ID_476E9F07C87B42ECAD4D6F8F794955AF",1)</v>
      </c>
      <c r="G31" s="7" t="s">
        <v>15</v>
      </c>
      <c r="H31" s="8">
        <v>12.42</v>
      </c>
      <c r="I31" s="20" t="s">
        <v>16</v>
      </c>
      <c r="J31" s="29"/>
    </row>
    <row r="32" s="1" customFormat="1" ht="101" customHeight="1" spans="1:10">
      <c r="A32" s="6">
        <v>30</v>
      </c>
      <c r="B32" s="6"/>
      <c r="C32" s="7" t="s">
        <v>71</v>
      </c>
      <c r="D32" s="8" t="s">
        <v>22</v>
      </c>
      <c r="E32" s="9" t="s">
        <v>72</v>
      </c>
      <c r="F32" s="8" t="str">
        <f>_xlfn.DISPIMG("ID_3A120B51BCD54CCCB795D878B9E1FA04",1)</f>
        <v>=DISPIMG("ID_3A120B51BCD54CCCB795D878B9E1FA04",1)</v>
      </c>
      <c r="G32" s="7" t="s">
        <v>15</v>
      </c>
      <c r="H32" s="7">
        <v>12.74</v>
      </c>
      <c r="I32" s="20" t="s">
        <v>16</v>
      </c>
      <c r="J32" s="29"/>
    </row>
    <row r="33" s="1" customFormat="1" ht="101" customHeight="1" spans="1:10">
      <c r="A33" s="6">
        <v>31</v>
      </c>
      <c r="B33" s="6"/>
      <c r="C33" s="7" t="s">
        <v>71</v>
      </c>
      <c r="D33" s="8" t="s">
        <v>13</v>
      </c>
      <c r="E33" s="9" t="s">
        <v>72</v>
      </c>
      <c r="F33" s="8" t="str">
        <f>_xlfn.DISPIMG("ID_99285916F42649FAB9666180FA1C61E6",1)</f>
        <v>=DISPIMG("ID_99285916F42649FAB9666180FA1C61E6",1)</v>
      </c>
      <c r="G33" s="7" t="s">
        <v>15</v>
      </c>
      <c r="H33" s="7">
        <v>12.74</v>
      </c>
      <c r="I33" s="20" t="s">
        <v>16</v>
      </c>
      <c r="J33" s="29"/>
    </row>
    <row r="34" s="1" customFormat="1" ht="101" customHeight="1" spans="1:10">
      <c r="A34" s="6">
        <v>32</v>
      </c>
      <c r="B34" s="6"/>
      <c r="C34" s="8" t="s">
        <v>73</v>
      </c>
      <c r="D34" s="8" t="s">
        <v>22</v>
      </c>
      <c r="E34" s="9" t="s">
        <v>74</v>
      </c>
      <c r="F34" s="15" t="str">
        <f>_xlfn.DISPIMG("ID_3ABB4A11709B4DAC86B4A8F53ECA3C8F",1)</f>
        <v>=DISPIMG("ID_3ABB4A11709B4DAC86B4A8F53ECA3C8F",1)</v>
      </c>
      <c r="G34" s="7" t="s">
        <v>15</v>
      </c>
      <c r="H34" s="7">
        <v>13.05</v>
      </c>
      <c r="I34" s="20" t="s">
        <v>16</v>
      </c>
      <c r="J34" s="29"/>
    </row>
    <row r="35" s="1" customFormat="1" ht="101" customHeight="1" spans="1:10">
      <c r="A35" s="6">
        <v>33</v>
      </c>
      <c r="B35" s="6"/>
      <c r="C35" s="8" t="s">
        <v>73</v>
      </c>
      <c r="D35" s="8" t="s">
        <v>13</v>
      </c>
      <c r="E35" s="9" t="s">
        <v>74</v>
      </c>
      <c r="F35" s="7" t="str">
        <f>_xlfn.DISPIMG("ID_8AB72A5B32A14B86A04A241053C0A1D0",1)</f>
        <v>=DISPIMG("ID_8AB72A5B32A14B86A04A241053C0A1D0",1)</v>
      </c>
      <c r="G35" s="7" t="s">
        <v>15</v>
      </c>
      <c r="H35" s="7">
        <v>13.05</v>
      </c>
      <c r="I35" s="20" t="s">
        <v>16</v>
      </c>
      <c r="J35" s="29"/>
    </row>
    <row r="36" s="1" customFormat="1" ht="101" customHeight="1" spans="1:10">
      <c r="A36" s="6">
        <v>34</v>
      </c>
      <c r="B36" s="6" t="s">
        <v>75</v>
      </c>
      <c r="C36" s="7" t="s">
        <v>76</v>
      </c>
      <c r="D36" s="7" t="s">
        <v>77</v>
      </c>
      <c r="E36" s="9" t="s">
        <v>78</v>
      </c>
      <c r="F36" s="8" t="str">
        <f>_xlfn.DISPIMG("ID_344208B8CECE46C9B8D5410D2C40139B",1)</f>
        <v>=DISPIMG("ID_344208B8CECE46C9B8D5410D2C40139B",1)</v>
      </c>
      <c r="G36" s="12" t="s">
        <v>15</v>
      </c>
      <c r="H36" s="7">
        <v>10.2</v>
      </c>
      <c r="I36" s="20" t="s">
        <v>16</v>
      </c>
      <c r="J36" s="29"/>
    </row>
    <row r="37" s="1" customFormat="1" ht="101" customHeight="1" spans="1:10">
      <c r="A37" s="6">
        <v>35</v>
      </c>
      <c r="B37" s="6"/>
      <c r="C37" s="7" t="s">
        <v>76</v>
      </c>
      <c r="D37" s="7" t="s">
        <v>79</v>
      </c>
      <c r="E37" s="18" t="s">
        <v>80</v>
      </c>
      <c r="F37" s="8" t="str">
        <f>_xlfn.DISPIMG("ID_F6632003CC844EA0922113A0DEB207B2",1)</f>
        <v>=DISPIMG("ID_F6632003CC844EA0922113A0DEB207B2",1)</v>
      </c>
      <c r="G37" s="12" t="s">
        <v>15</v>
      </c>
      <c r="H37" s="7">
        <v>3.16</v>
      </c>
      <c r="I37" s="20" t="s">
        <v>81</v>
      </c>
      <c r="J37" s="29"/>
    </row>
    <row r="38" s="1" customFormat="1" ht="101" customHeight="1" spans="1:10">
      <c r="A38" s="6">
        <v>36</v>
      </c>
      <c r="B38" s="6"/>
      <c r="C38" s="7" t="s">
        <v>76</v>
      </c>
      <c r="D38" s="7" t="s">
        <v>82</v>
      </c>
      <c r="E38" s="18" t="s">
        <v>83</v>
      </c>
      <c r="F38" s="6" t="str">
        <f>_xlfn.DISPIMG("ID_0314938C1ECB459FB231F18A219BC299",1)</f>
        <v>=DISPIMG("ID_0314938C1ECB459FB231F18A219BC299",1)</v>
      </c>
      <c r="G38" s="12" t="s">
        <v>15</v>
      </c>
      <c r="H38" s="6">
        <v>10.84</v>
      </c>
      <c r="I38" s="20" t="s">
        <v>16</v>
      </c>
      <c r="J38" s="29"/>
    </row>
    <row r="39" s="1" customFormat="1" ht="101" customHeight="1" spans="1:10">
      <c r="A39" s="6">
        <v>37</v>
      </c>
      <c r="B39" s="6"/>
      <c r="C39" s="16" t="s">
        <v>84</v>
      </c>
      <c r="D39" s="7" t="s">
        <v>85</v>
      </c>
      <c r="E39" s="9" t="s">
        <v>86</v>
      </c>
      <c r="F39" s="16" t="str">
        <f>_xlfn.DISPIMG("ID_35974699BC184F4EA0408012B99E162E",1)</f>
        <v>=DISPIMG("ID_35974699BC184F4EA0408012B99E162E",1)</v>
      </c>
      <c r="G39" s="7" t="s">
        <v>26</v>
      </c>
      <c r="H39" s="8">
        <v>7.33</v>
      </c>
      <c r="I39" s="20" t="s">
        <v>47</v>
      </c>
      <c r="J39" s="29"/>
    </row>
    <row r="40" s="1" customFormat="1" ht="101" customHeight="1" spans="1:10">
      <c r="A40" s="6">
        <v>38</v>
      </c>
      <c r="B40" s="6"/>
      <c r="C40" s="16" t="s">
        <v>84</v>
      </c>
      <c r="D40" s="7" t="s">
        <v>85</v>
      </c>
      <c r="E40" s="9" t="s">
        <v>87</v>
      </c>
      <c r="F40" s="8" t="str">
        <f>_xlfn.DISPIMG("ID_06CD5A7647D24A1BB3C5EC4327550A6A",1)</f>
        <v>=DISPIMG("ID_06CD5A7647D24A1BB3C5EC4327550A6A",1)</v>
      </c>
      <c r="G40" s="7" t="s">
        <v>26</v>
      </c>
      <c r="H40" s="8">
        <v>7.54</v>
      </c>
      <c r="I40" s="20" t="s">
        <v>47</v>
      </c>
      <c r="J40" s="29"/>
    </row>
    <row r="41" s="1" customFormat="1" ht="101" customHeight="1" spans="1:10">
      <c r="A41" s="6">
        <v>39</v>
      </c>
      <c r="B41" s="6"/>
      <c r="C41" s="16" t="s">
        <v>84</v>
      </c>
      <c r="D41" s="7" t="s">
        <v>85</v>
      </c>
      <c r="E41" s="9" t="s">
        <v>88</v>
      </c>
      <c r="F41" s="8" t="str">
        <f>_xlfn.DISPIMG("ID_C22137E572A34E28A519B19FC5AFAD7D",1)</f>
        <v>=DISPIMG("ID_C22137E572A34E28A519B19FC5AFAD7D",1)</v>
      </c>
      <c r="G41" s="7" t="s">
        <v>26</v>
      </c>
      <c r="H41" s="8">
        <v>19.17</v>
      </c>
      <c r="I41" s="20" t="s">
        <v>45</v>
      </c>
      <c r="J41" s="29"/>
    </row>
    <row r="42" s="1" customFormat="1" ht="101" customHeight="1" spans="1:10">
      <c r="A42" s="6">
        <v>40</v>
      </c>
      <c r="B42" s="6"/>
      <c r="C42" s="8" t="s">
        <v>89</v>
      </c>
      <c r="D42" s="8" t="s">
        <v>22</v>
      </c>
      <c r="E42" s="9" t="s">
        <v>90</v>
      </c>
      <c r="F42" s="8" t="str">
        <f>_xlfn.DISPIMG("ID_0B5558F6421D48D8ADB18A630DDE1B69",1)</f>
        <v>=DISPIMG("ID_0B5558F6421D48D8ADB18A630DDE1B69",1)</v>
      </c>
      <c r="G42" s="7" t="s">
        <v>26</v>
      </c>
      <c r="H42" s="8">
        <v>12.68</v>
      </c>
      <c r="I42" s="20" t="s">
        <v>16</v>
      </c>
      <c r="J42" s="29"/>
    </row>
    <row r="43" s="1" customFormat="1" ht="101" customHeight="1" spans="1:10">
      <c r="A43" s="6">
        <v>41</v>
      </c>
      <c r="B43" s="6"/>
      <c r="C43" s="8" t="s">
        <v>89</v>
      </c>
      <c r="D43" s="8" t="s">
        <v>13</v>
      </c>
      <c r="E43" s="9" t="s">
        <v>91</v>
      </c>
      <c r="F43" s="7" t="str">
        <f>_xlfn.DISPIMG("ID_C89469FDCA394D11844A0614307F00BA",1)</f>
        <v>=DISPIMG("ID_C89469FDCA394D11844A0614307F00BA",1)</v>
      </c>
      <c r="G43" s="7" t="s">
        <v>26</v>
      </c>
      <c r="H43" s="8">
        <v>12.68</v>
      </c>
      <c r="I43" s="20" t="s">
        <v>16</v>
      </c>
      <c r="J43" s="29"/>
    </row>
    <row r="44" s="1" customFormat="1" ht="101" customHeight="1" spans="1:10">
      <c r="A44" s="6">
        <v>42</v>
      </c>
      <c r="B44" s="6"/>
      <c r="C44" s="7" t="s">
        <v>92</v>
      </c>
      <c r="D44" s="16" t="s">
        <v>13</v>
      </c>
      <c r="E44" s="9" t="s">
        <v>93</v>
      </c>
      <c r="F44" s="7" t="str">
        <f>_xlfn.DISPIMG("ID_01968CA38D37409B8DAF478747C6E120",1)</f>
        <v>=DISPIMG("ID_01968CA38D37409B8DAF478747C6E120",1)</v>
      </c>
      <c r="G44" s="12" t="s">
        <v>15</v>
      </c>
      <c r="H44" s="7">
        <v>12.6</v>
      </c>
      <c r="I44" s="20" t="s">
        <v>16</v>
      </c>
      <c r="J44" s="29"/>
    </row>
    <row r="45" s="1" customFormat="1" ht="101" customHeight="1" spans="1:10">
      <c r="A45" s="6">
        <v>43</v>
      </c>
      <c r="B45" s="6"/>
      <c r="C45" s="7" t="s">
        <v>92</v>
      </c>
      <c r="D45" s="8" t="s">
        <v>22</v>
      </c>
      <c r="E45" s="9" t="s">
        <v>94</v>
      </c>
      <c r="F45" s="7" t="str">
        <f>_xlfn.DISPIMG("ID_0DE84CEC31674C959B78464E4FF02555",1)</f>
        <v>=DISPIMG("ID_0DE84CEC31674C959B78464E4FF02555",1)</v>
      </c>
      <c r="G45" s="12" t="s">
        <v>15</v>
      </c>
      <c r="H45" s="7">
        <v>12.26</v>
      </c>
      <c r="I45" s="20" t="s">
        <v>16</v>
      </c>
      <c r="J45" s="29"/>
    </row>
    <row r="46" s="1" customFormat="1" ht="101" customHeight="1" spans="1:10">
      <c r="A46" s="6">
        <v>44</v>
      </c>
      <c r="B46" s="6" t="s">
        <v>95</v>
      </c>
      <c r="C46" s="19" t="s">
        <v>96</v>
      </c>
      <c r="D46" s="6" t="s">
        <v>70</v>
      </c>
      <c r="E46" s="9" t="s">
        <v>97</v>
      </c>
      <c r="F46" s="19" t="str">
        <f>_xlfn.DISPIMG("ID_D91A92AFC16F4E17BBF3E7B3BCE0FE36",1)</f>
        <v>=DISPIMG("ID_D91A92AFC16F4E17BBF3E7B3BCE0FE36",1)</v>
      </c>
      <c r="G46" s="20" t="s">
        <v>98</v>
      </c>
      <c r="H46" s="20">
        <v>12.47</v>
      </c>
      <c r="I46" s="20" t="s">
        <v>16</v>
      </c>
      <c r="J46" s="29"/>
    </row>
    <row r="47" s="1" customFormat="1" ht="101" customHeight="1" spans="1:10">
      <c r="A47" s="6">
        <v>45</v>
      </c>
      <c r="B47" s="6"/>
      <c r="C47" s="19" t="s">
        <v>96</v>
      </c>
      <c r="D47" s="6" t="s">
        <v>68</v>
      </c>
      <c r="E47" s="9" t="s">
        <v>99</v>
      </c>
      <c r="F47" s="19" t="str">
        <f>_xlfn.DISPIMG("ID_672AD93FBDCF46AC99BCED3DC0E36B96",1)</f>
        <v>=DISPIMG("ID_672AD93FBDCF46AC99BCED3DC0E36B96",1)</v>
      </c>
      <c r="G47" s="20" t="s">
        <v>98</v>
      </c>
      <c r="H47" s="20">
        <v>12.5</v>
      </c>
      <c r="I47" s="20" t="s">
        <v>16</v>
      </c>
      <c r="J47" s="29"/>
    </row>
    <row r="48" s="1" customFormat="1" ht="101" customHeight="1" spans="1:10">
      <c r="A48" s="6">
        <v>46</v>
      </c>
      <c r="B48" s="6"/>
      <c r="C48" s="6" t="s">
        <v>100</v>
      </c>
      <c r="D48" s="6" t="s">
        <v>68</v>
      </c>
      <c r="E48" s="9" t="s">
        <v>101</v>
      </c>
      <c r="F48" s="6" t="str">
        <f>_xlfn.DISPIMG("ID_AA6CA2AF61D548459FC4B2F99BCB3575",1)</f>
        <v>=DISPIMG("ID_AA6CA2AF61D548459FC4B2F99BCB3575",1)</v>
      </c>
      <c r="G48" s="20" t="s">
        <v>98</v>
      </c>
      <c r="H48" s="20">
        <v>13.16</v>
      </c>
      <c r="I48" s="20" t="s">
        <v>16</v>
      </c>
      <c r="J48" s="29"/>
    </row>
    <row r="49" s="1" customFormat="1" ht="101" customHeight="1" spans="1:10">
      <c r="A49" s="6">
        <v>47</v>
      </c>
      <c r="B49" s="6"/>
      <c r="C49" s="6" t="s">
        <v>100</v>
      </c>
      <c r="D49" s="6" t="s">
        <v>70</v>
      </c>
      <c r="E49" s="9" t="s">
        <v>102</v>
      </c>
      <c r="F49" s="6" t="str">
        <f>_xlfn.DISPIMG("ID_0D69404C751541F8A149DEF6A2096457",1)</f>
        <v>=DISPIMG("ID_0D69404C751541F8A149DEF6A2096457",1)</v>
      </c>
      <c r="G49" s="20" t="s">
        <v>103</v>
      </c>
      <c r="H49" s="20">
        <v>13.22</v>
      </c>
      <c r="I49" s="20" t="s">
        <v>16</v>
      </c>
      <c r="J49" s="29"/>
    </row>
    <row r="50" s="1" customFormat="1" ht="101" customHeight="1" spans="1:10">
      <c r="A50" s="6">
        <v>48</v>
      </c>
      <c r="B50" s="6"/>
      <c r="C50" s="10" t="s">
        <v>104</v>
      </c>
      <c r="D50" s="21" t="s">
        <v>22</v>
      </c>
      <c r="E50" s="9" t="s">
        <v>105</v>
      </c>
      <c r="F50" s="22" t="str">
        <f>_xlfn.DISPIMG("ID_591C88047F194136B419304BEAEEF628",1)</f>
        <v>=DISPIMG("ID_591C88047F194136B419304BEAEEF628",1)</v>
      </c>
      <c r="G50" s="20" t="s">
        <v>98</v>
      </c>
      <c r="H50" s="23" t="s">
        <v>106</v>
      </c>
      <c r="I50" s="20" t="s">
        <v>16</v>
      </c>
      <c r="J50" s="29"/>
    </row>
    <row r="51" s="1" customFormat="1" ht="101" customHeight="1" spans="1:10">
      <c r="A51" s="6">
        <v>49</v>
      </c>
      <c r="B51" s="6"/>
      <c r="C51" s="10" t="s">
        <v>104</v>
      </c>
      <c r="D51" s="21" t="s">
        <v>13</v>
      </c>
      <c r="E51" s="9" t="s">
        <v>107</v>
      </c>
      <c r="F51" s="22" t="str">
        <f>_xlfn.DISPIMG("ID_4C1BD70D267C41FBA9E3E7204584DC96",1)</f>
        <v>=DISPIMG("ID_4C1BD70D267C41FBA9E3E7204584DC96",1)</v>
      </c>
      <c r="G51" s="20" t="s">
        <v>98</v>
      </c>
      <c r="H51" s="23">
        <v>12.98</v>
      </c>
      <c r="I51" s="20" t="s">
        <v>16</v>
      </c>
      <c r="J51" s="29"/>
    </row>
    <row r="52" s="1" customFormat="1" ht="101" customHeight="1" spans="1:10">
      <c r="A52" s="6">
        <v>50</v>
      </c>
      <c r="B52" s="6"/>
      <c r="C52" s="19" t="s">
        <v>108</v>
      </c>
      <c r="D52" s="6" t="s">
        <v>22</v>
      </c>
      <c r="E52" s="9" t="s">
        <v>109</v>
      </c>
      <c r="F52" s="6" t="str">
        <f>_xlfn.DISPIMG("ID_B94AC7BE69C0461383FB0D6F7F8B01F4",1)</f>
        <v>=DISPIMG("ID_B94AC7BE69C0461383FB0D6F7F8B01F4",1)</v>
      </c>
      <c r="G52" s="20" t="s">
        <v>103</v>
      </c>
      <c r="H52" s="20">
        <v>12.25</v>
      </c>
      <c r="I52" s="20" t="s">
        <v>16</v>
      </c>
      <c r="J52" s="29"/>
    </row>
    <row r="53" s="1" customFormat="1" ht="101" customHeight="1" spans="1:10">
      <c r="A53" s="6">
        <v>51</v>
      </c>
      <c r="B53" s="6"/>
      <c r="C53" s="19" t="s">
        <v>108</v>
      </c>
      <c r="D53" s="6" t="s">
        <v>13</v>
      </c>
      <c r="E53" s="9" t="s">
        <v>110</v>
      </c>
      <c r="F53" s="19" t="str">
        <f>_xlfn.DISPIMG("ID_3AD36F69A9D946A7934330BF12CDA309",1)</f>
        <v>=DISPIMG("ID_3AD36F69A9D946A7934330BF12CDA309",1)</v>
      </c>
      <c r="G53" s="20" t="s">
        <v>103</v>
      </c>
      <c r="H53" s="20">
        <v>13.25</v>
      </c>
      <c r="I53" s="20" t="s">
        <v>16</v>
      </c>
      <c r="J53" s="29"/>
    </row>
    <row r="54" s="1" customFormat="1" ht="101" customHeight="1" spans="1:10">
      <c r="A54" s="6">
        <v>52</v>
      </c>
      <c r="B54" s="6"/>
      <c r="C54" s="19" t="s">
        <v>111</v>
      </c>
      <c r="D54" s="6" t="s">
        <v>112</v>
      </c>
      <c r="E54" s="9" t="s">
        <v>113</v>
      </c>
      <c r="F54" s="19" t="str">
        <f>_xlfn.DISPIMG("ID_89135096355E46939671936BB9CFF83A",1)</f>
        <v>=DISPIMG("ID_89135096355E46939671936BB9CFF83A",1)</v>
      </c>
      <c r="G54" s="20" t="s">
        <v>19</v>
      </c>
      <c r="H54" s="20">
        <v>12.3</v>
      </c>
      <c r="I54" s="20" t="s">
        <v>20</v>
      </c>
      <c r="J54" s="29"/>
    </row>
    <row r="55" ht="118.75" customHeight="1" spans="1:10">
      <c r="A55" s="6">
        <v>53</v>
      </c>
      <c r="B55" s="6"/>
      <c r="C55" s="10" t="s">
        <v>111</v>
      </c>
      <c r="D55" s="21" t="s">
        <v>22</v>
      </c>
      <c r="E55" s="9" t="s">
        <v>114</v>
      </c>
      <c r="F55" s="24" t="str">
        <f>_xlfn.DISPIMG("ID_80D64772E71C464F8D6A9354B00171EF",1)</f>
        <v>=DISPIMG("ID_80D64772E71C464F8D6A9354B00171EF",1)</v>
      </c>
      <c r="G55" s="20" t="s">
        <v>103</v>
      </c>
      <c r="H55" s="23">
        <v>13.3</v>
      </c>
      <c r="I55" s="20" t="s">
        <v>16</v>
      </c>
      <c r="J55" s="29"/>
    </row>
    <row r="56" ht="71" customHeight="1" spans="1:10">
      <c r="A56" s="6">
        <v>54</v>
      </c>
      <c r="B56" s="7" t="s">
        <v>115</v>
      </c>
      <c r="C56" s="25" t="s">
        <v>116</v>
      </c>
      <c r="D56" s="25" t="s">
        <v>13</v>
      </c>
      <c r="E56" s="9" t="s">
        <v>117</v>
      </c>
      <c r="F56" s="25" t="str">
        <f>_xlfn.DISPIMG("ID_3D68F350BCBA4E8F9F508BC54CDBE0C9",1)</f>
        <v>=DISPIMG("ID_3D68F350BCBA4E8F9F508BC54CDBE0C9",1)</v>
      </c>
      <c r="G56" s="25" t="s">
        <v>15</v>
      </c>
      <c r="H56" s="25">
        <v>11.8</v>
      </c>
      <c r="I56" s="20" t="s">
        <v>16</v>
      </c>
      <c r="J56" s="29"/>
    </row>
    <row r="57" ht="63" customHeight="1" spans="1:10">
      <c r="A57" s="6">
        <v>55</v>
      </c>
      <c r="B57" s="7"/>
      <c r="C57" s="25" t="s">
        <v>116</v>
      </c>
      <c r="D57" s="25" t="s">
        <v>17</v>
      </c>
      <c r="E57" s="9" t="s">
        <v>118</v>
      </c>
      <c r="F57" s="25" t="str">
        <f>_xlfn.DISPIMG("ID_87BE0091751241C5A1458D5FA744A0DE",1)</f>
        <v>=DISPIMG("ID_87BE0091751241C5A1458D5FA744A0DE",1)</v>
      </c>
      <c r="G57" s="25" t="s">
        <v>19</v>
      </c>
      <c r="H57" s="25">
        <v>11.9</v>
      </c>
      <c r="I57" s="20" t="s">
        <v>20</v>
      </c>
      <c r="J57" s="29"/>
    </row>
    <row r="58" ht="40.5" spans="1:10">
      <c r="A58" s="6">
        <v>56</v>
      </c>
      <c r="B58" s="7"/>
      <c r="C58" s="25" t="s">
        <v>119</v>
      </c>
      <c r="D58" s="25" t="s">
        <v>22</v>
      </c>
      <c r="E58" s="9" t="s">
        <v>120</v>
      </c>
      <c r="F58" s="25" t="str">
        <f>_xlfn.DISPIMG("ID_6D453E598A4E40E0A82A5D09B3459319",1)</f>
        <v>=DISPIMG("ID_6D453E598A4E40E0A82A5D09B3459319",1)</v>
      </c>
      <c r="G58" s="25" t="s">
        <v>15</v>
      </c>
      <c r="H58" s="25">
        <v>12.6</v>
      </c>
      <c r="I58" s="20" t="s">
        <v>16</v>
      </c>
      <c r="J58" s="29"/>
    </row>
    <row r="59" ht="106.75" spans="1:10">
      <c r="A59" s="6">
        <v>57</v>
      </c>
      <c r="B59" s="7"/>
      <c r="C59" s="25" t="s">
        <v>119</v>
      </c>
      <c r="D59" s="25" t="s">
        <v>13</v>
      </c>
      <c r="E59" s="9" t="s">
        <v>120</v>
      </c>
      <c r="F59" s="25" t="str">
        <f>_xlfn.DISPIMG("ID_AF3E290CBA7B4398AB494EE8696DA6E2",1)</f>
        <v>=DISPIMG("ID_AF3E290CBA7B4398AB494EE8696DA6E2",1)</v>
      </c>
      <c r="G59" s="25" t="s">
        <v>15</v>
      </c>
      <c r="H59" s="25">
        <v>12.6</v>
      </c>
      <c r="I59" s="20" t="s">
        <v>16</v>
      </c>
      <c r="J59" s="29"/>
    </row>
    <row r="60" ht="105.25" spans="1:10">
      <c r="A60" s="6">
        <v>58</v>
      </c>
      <c r="B60" s="7"/>
      <c r="C60" s="12" t="s">
        <v>121</v>
      </c>
      <c r="D60" s="10" t="s">
        <v>22</v>
      </c>
      <c r="E60" s="9" t="s">
        <v>122</v>
      </c>
      <c r="F60" s="11" t="str">
        <f>_xlfn.DISPIMG("ID_3D14FEB5716A4EF68E712D3E972E4471",1)</f>
        <v>=DISPIMG("ID_3D14FEB5716A4EF68E712D3E972E4471",1)</v>
      </c>
      <c r="G60" s="12" t="s">
        <v>15</v>
      </c>
      <c r="H60" s="12">
        <v>12.3</v>
      </c>
      <c r="I60" s="20" t="s">
        <v>16</v>
      </c>
      <c r="J60" s="29"/>
    </row>
    <row r="61" ht="105.85" spans="1:10">
      <c r="A61" s="6">
        <v>59</v>
      </c>
      <c r="B61" s="7"/>
      <c r="C61" s="12" t="s">
        <v>121</v>
      </c>
      <c r="D61" s="10" t="s">
        <v>13</v>
      </c>
      <c r="E61" s="9" t="s">
        <v>123</v>
      </c>
      <c r="F61" s="11" t="str">
        <f>_xlfn.DISPIMG("ID_334332DDC3CC4EB3A92264A3487625DA",1)</f>
        <v>=DISPIMG("ID_334332DDC3CC4EB3A92264A3487625DA",1)</v>
      </c>
      <c r="G61" s="12" t="s">
        <v>15</v>
      </c>
      <c r="H61" s="12">
        <v>12.3</v>
      </c>
      <c r="I61" s="20" t="s">
        <v>16</v>
      </c>
      <c r="J61" s="29"/>
    </row>
    <row r="62" ht="81.75" spans="1:10">
      <c r="A62" s="6">
        <v>60</v>
      </c>
      <c r="B62" s="7"/>
      <c r="C62" s="10" t="s">
        <v>124</v>
      </c>
      <c r="D62" s="21" t="s">
        <v>22</v>
      </c>
      <c r="E62" s="9" t="s">
        <v>125</v>
      </c>
      <c r="F62" s="24" t="str">
        <f>_xlfn.DISPIMG("ID_9901A20BE7E44123A5C959B477502A4F",1)</f>
        <v>=DISPIMG("ID_9901A20BE7E44123A5C959B477502A4F",1)</v>
      </c>
      <c r="G62" s="23" t="s">
        <v>15</v>
      </c>
      <c r="H62" s="21">
        <v>13.22</v>
      </c>
      <c r="I62" s="20" t="s">
        <v>16</v>
      </c>
      <c r="J62" s="29"/>
    </row>
    <row r="63" ht="93.25" spans="1:10">
      <c r="A63" s="6">
        <v>61</v>
      </c>
      <c r="B63" s="7"/>
      <c r="C63" s="10" t="s">
        <v>124</v>
      </c>
      <c r="D63" s="21" t="s">
        <v>13</v>
      </c>
      <c r="E63" s="9" t="s">
        <v>125</v>
      </c>
      <c r="F63" s="24" t="str">
        <f>_xlfn.DISPIMG("ID_E8C967D4AFC34DC6B928EEFE3BBF92ED",1)</f>
        <v>=DISPIMG("ID_E8C967D4AFC34DC6B928EEFE3BBF92ED",1)</v>
      </c>
      <c r="G63" s="23" t="s">
        <v>15</v>
      </c>
      <c r="H63" s="21">
        <v>13.22</v>
      </c>
      <c r="I63" s="20" t="s">
        <v>16</v>
      </c>
      <c r="J63" s="29"/>
    </row>
    <row r="64" ht="90.85" spans="1:10">
      <c r="A64" s="6">
        <v>62</v>
      </c>
      <c r="B64" s="7"/>
      <c r="C64" s="8" t="s">
        <v>126</v>
      </c>
      <c r="D64" s="6" t="s">
        <v>22</v>
      </c>
      <c r="E64" s="9" t="s">
        <v>127</v>
      </c>
      <c r="F64" s="26" t="str">
        <f>_xlfn.DISPIMG("ID_F0018C0BCEE2465FBAFC31360ABD4A53",1)</f>
        <v>=DISPIMG("ID_F0018C0BCEE2465FBAFC31360ABD4A53",1)</v>
      </c>
      <c r="G64" s="20" t="s">
        <v>15</v>
      </c>
      <c r="H64" s="6">
        <v>18</v>
      </c>
      <c r="I64" s="20" t="s">
        <v>16</v>
      </c>
      <c r="J64" s="29"/>
    </row>
    <row r="65" ht="86.6" spans="1:10">
      <c r="A65" s="6">
        <v>63</v>
      </c>
      <c r="B65" s="7"/>
      <c r="C65" s="8" t="s">
        <v>126</v>
      </c>
      <c r="D65" s="6" t="s">
        <v>13</v>
      </c>
      <c r="E65" s="9" t="s">
        <v>128</v>
      </c>
      <c r="F65" s="22" t="str">
        <f>_xlfn.DISPIMG("ID_EBD2F832E97C40BE8B41E010050D458F",1)</f>
        <v>=DISPIMG("ID_EBD2F832E97C40BE8B41E010050D458F",1)</v>
      </c>
      <c r="G65" s="20" t="s">
        <v>15</v>
      </c>
      <c r="H65" s="6">
        <v>18</v>
      </c>
      <c r="I65" s="20" t="s">
        <v>16</v>
      </c>
      <c r="J65" s="29"/>
    </row>
    <row r="66" ht="106.8" spans="1:10">
      <c r="A66" s="6">
        <v>64</v>
      </c>
      <c r="B66" s="6" t="s">
        <v>129</v>
      </c>
      <c r="C66" s="7" t="s">
        <v>130</v>
      </c>
      <c r="D66" s="7" t="s">
        <v>22</v>
      </c>
      <c r="E66" s="9" t="s">
        <v>131</v>
      </c>
      <c r="F66" s="7" t="str">
        <f>_xlfn.DISPIMG("ID_4BB1DCFD4BB5409C9021BB697F73789B",1)</f>
        <v>=DISPIMG("ID_4BB1DCFD4BB5409C9021BB697F73789B",1)</v>
      </c>
      <c r="G66" s="7" t="s">
        <v>15</v>
      </c>
      <c r="H66" s="7">
        <v>13.3</v>
      </c>
      <c r="I66" s="20" t="s">
        <v>16</v>
      </c>
      <c r="J66" s="29"/>
    </row>
    <row r="67" ht="84.45" spans="1:10">
      <c r="A67" s="6">
        <v>65</v>
      </c>
      <c r="B67" s="6"/>
      <c r="C67" s="7" t="s">
        <v>130</v>
      </c>
      <c r="D67" s="7" t="s">
        <v>13</v>
      </c>
      <c r="E67" s="9" t="s">
        <v>131</v>
      </c>
      <c r="F67" s="7" t="str">
        <f>_xlfn.DISPIMG("ID_1E972B3D3CEA448BBE786E3CD4269DE0",1)</f>
        <v>=DISPIMG("ID_1E972B3D3CEA448BBE786E3CD4269DE0",1)</v>
      </c>
      <c r="G67" s="7" t="s">
        <v>15</v>
      </c>
      <c r="H67" s="7">
        <v>13.3</v>
      </c>
      <c r="I67" s="20" t="s">
        <v>16</v>
      </c>
      <c r="J67" s="29"/>
    </row>
    <row r="68" ht="105.1" spans="1:10">
      <c r="A68" s="6">
        <v>66</v>
      </c>
      <c r="B68" s="6"/>
      <c r="C68" s="7" t="s">
        <v>132</v>
      </c>
      <c r="D68" s="7" t="s">
        <v>22</v>
      </c>
      <c r="E68" s="9" t="s">
        <v>133</v>
      </c>
      <c r="F68" s="8" t="str">
        <f>_xlfn.DISPIMG("ID_02F0E68A1F084282AADB05C7F1E24E65",1)</f>
        <v>=DISPIMG("ID_02F0E68A1F084282AADB05C7F1E24E65",1)</v>
      </c>
      <c r="G68" s="7" t="s">
        <v>15</v>
      </c>
      <c r="H68" s="7">
        <v>11.6</v>
      </c>
      <c r="I68" s="20" t="s">
        <v>16</v>
      </c>
      <c r="J68" s="29"/>
    </row>
    <row r="69" ht="106.5" spans="1:10">
      <c r="A69" s="6">
        <v>67</v>
      </c>
      <c r="B69" s="6"/>
      <c r="C69" s="7" t="s">
        <v>132</v>
      </c>
      <c r="D69" s="7" t="s">
        <v>13</v>
      </c>
      <c r="E69" s="9" t="s">
        <v>134</v>
      </c>
      <c r="F69" s="8" t="str">
        <f>_xlfn.DISPIMG("ID_295EBE31BF0742E6B370CB9B17D0F99F",1)</f>
        <v>=DISPIMG("ID_295EBE31BF0742E6B370CB9B17D0F99F",1)</v>
      </c>
      <c r="G69" s="7" t="s">
        <v>15</v>
      </c>
      <c r="H69" s="7">
        <v>12.58</v>
      </c>
      <c r="I69" s="20" t="s">
        <v>16</v>
      </c>
      <c r="J69" s="29"/>
    </row>
    <row r="70" ht="99.2" spans="1:10">
      <c r="A70" s="6">
        <v>68</v>
      </c>
      <c r="B70" s="6"/>
      <c r="C70" s="7" t="s">
        <v>132</v>
      </c>
      <c r="D70" s="7" t="s">
        <v>135</v>
      </c>
      <c r="E70" s="18" t="s">
        <v>136</v>
      </c>
      <c r="F70" s="11" t="str">
        <f>_xlfn.DISPIMG("ID_17313FEB50C3497B97466F65079DD520",1)</f>
        <v>=DISPIMG("ID_17313FEB50C3497B97466F65079DD520",1)</v>
      </c>
      <c r="G70" s="7" t="s">
        <v>15</v>
      </c>
      <c r="H70" s="7">
        <v>3.53</v>
      </c>
      <c r="I70" s="20" t="s">
        <v>137</v>
      </c>
      <c r="J70" s="29"/>
    </row>
    <row r="71" ht="105.45" spans="1:10">
      <c r="A71" s="6">
        <v>69</v>
      </c>
      <c r="B71" s="6"/>
      <c r="C71" s="7" t="s">
        <v>132</v>
      </c>
      <c r="D71" s="7" t="s">
        <v>138</v>
      </c>
      <c r="E71" s="18" t="s">
        <v>139</v>
      </c>
      <c r="F71" s="8" t="str">
        <f>_xlfn.DISPIMG("ID_22F6CD3437A44FEABAC4525E252EDD2A",1)</f>
        <v>=DISPIMG("ID_22F6CD3437A44FEABAC4525E252EDD2A",1)</v>
      </c>
      <c r="G71" s="7" t="s">
        <v>15</v>
      </c>
      <c r="H71" s="7">
        <v>3.53</v>
      </c>
      <c r="I71" s="20" t="s">
        <v>137</v>
      </c>
      <c r="J71" s="29"/>
    </row>
    <row r="72" ht="106.15" spans="1:10">
      <c r="A72" s="6">
        <v>70</v>
      </c>
      <c r="B72" s="6"/>
      <c r="C72" s="7" t="s">
        <v>140</v>
      </c>
      <c r="D72" s="8" t="s">
        <v>22</v>
      </c>
      <c r="E72" s="9" t="s">
        <v>141</v>
      </c>
      <c r="F72" s="15" t="str">
        <f>_xlfn.DISPIMG("ID_66236C59D7CB4B15BDE7EECC47E0942C",1)</f>
        <v>=DISPIMG("ID_66236C59D7CB4B15BDE7EECC47E0942C",1)</v>
      </c>
      <c r="G72" s="7" t="s">
        <v>15</v>
      </c>
      <c r="H72" s="7">
        <v>15.5</v>
      </c>
      <c r="I72" s="20" t="s">
        <v>16</v>
      </c>
      <c r="J72" s="29"/>
    </row>
    <row r="73" ht="106.25" spans="1:10">
      <c r="A73" s="6">
        <v>71</v>
      </c>
      <c r="B73" s="6"/>
      <c r="C73" s="7" t="s">
        <v>140</v>
      </c>
      <c r="D73" s="8" t="s">
        <v>13</v>
      </c>
      <c r="E73" s="9" t="s">
        <v>142</v>
      </c>
      <c r="F73" s="15" t="str">
        <f>_xlfn.DISPIMG("ID_21CC8B4700AD4D92A8354C3C1666C2F0",1)</f>
        <v>=DISPIMG("ID_21CC8B4700AD4D92A8354C3C1666C2F0",1)</v>
      </c>
      <c r="G73" s="7" t="s">
        <v>15</v>
      </c>
      <c r="H73" s="7">
        <v>15.8</v>
      </c>
      <c r="I73" s="20" t="s">
        <v>16</v>
      </c>
      <c r="J73" s="29"/>
    </row>
    <row r="74" ht="106.55" spans="1:10">
      <c r="A74" s="6">
        <v>72</v>
      </c>
      <c r="B74" s="6"/>
      <c r="C74" s="8" t="s">
        <v>143</v>
      </c>
      <c r="D74" s="7" t="s">
        <v>22</v>
      </c>
      <c r="E74" s="9" t="s">
        <v>144</v>
      </c>
      <c r="F74" s="11" t="str">
        <f>_xlfn.DISPIMG("ID_BF01F8D217B4435AA4CA16270AD64D04",1)</f>
        <v>=DISPIMG("ID_BF01F8D217B4435AA4CA16270AD64D04",1)</v>
      </c>
      <c r="G74" s="7" t="s">
        <v>145</v>
      </c>
      <c r="H74" s="8">
        <v>12.8</v>
      </c>
      <c r="I74" s="20" t="s">
        <v>16</v>
      </c>
      <c r="J74" s="29"/>
    </row>
    <row r="75" ht="101.55" spans="1:10">
      <c r="A75" s="6">
        <v>73</v>
      </c>
      <c r="B75" s="6"/>
      <c r="C75" s="8" t="s">
        <v>143</v>
      </c>
      <c r="D75" s="8" t="s">
        <v>13</v>
      </c>
      <c r="E75" s="9" t="s">
        <v>146</v>
      </c>
      <c r="F75" s="11" t="str">
        <f>_xlfn.DISPIMG("ID_7CD2055E85AF402D9E80B53E2E542F9E",1)</f>
        <v>=DISPIMG("ID_7CD2055E85AF402D9E80B53E2E542F9E",1)</v>
      </c>
      <c r="G75" s="7" t="s">
        <v>145</v>
      </c>
      <c r="H75" s="8">
        <v>12.8</v>
      </c>
      <c r="I75" s="20" t="s">
        <v>16</v>
      </c>
      <c r="J75" s="29"/>
    </row>
    <row r="76" ht="43" customHeight="1" spans="1:10">
      <c r="A76" s="30" t="s">
        <v>147</v>
      </c>
      <c r="B76" s="30"/>
      <c r="C76" s="30"/>
      <c r="D76" s="30"/>
      <c r="E76" s="30"/>
      <c r="F76" s="30"/>
      <c r="G76" s="30"/>
      <c r="H76" s="6">
        <f>SUM(H3:H75)</f>
        <v>872.6</v>
      </c>
      <c r="I76" s="6"/>
      <c r="J76" s="29"/>
    </row>
  </sheetData>
  <mergeCells count="11">
    <mergeCell ref="A1:J1"/>
    <mergeCell ref="A76:G76"/>
    <mergeCell ref="B3:B10"/>
    <mergeCell ref="B11:B19"/>
    <mergeCell ref="B20:B27"/>
    <mergeCell ref="B28:B35"/>
    <mergeCell ref="B36:B45"/>
    <mergeCell ref="B46:B55"/>
    <mergeCell ref="B56:B65"/>
    <mergeCell ref="B66:B75"/>
    <mergeCell ref="J3:J75"/>
  </mergeCells>
  <pageMargins left="0.699305555555556" right="0.699305555555556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全线需求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sunzhen</dc:creator>
  <cp:lastModifiedBy>晴天づ午后</cp:lastModifiedBy>
  <dcterms:created xsi:type="dcterms:W3CDTF">2023-05-12T11:15:00Z</dcterms:created>
  <dcterms:modified xsi:type="dcterms:W3CDTF">2025-07-10T09:16:32Z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427B0AD47F5941BB8C6F878B686A52AB_13</vt:lpwstr>
  </property>
  <property fmtid="{D5CDD505-2E9C-101B-9397-08002B2CF9AE}" pid="3" name="KSOProductBuildVer">
    <vt:lpwstr>2052-12.1.0.21541</vt:lpwstr>
  </property>
</Properties>
</file>